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<sst xmlns="http://schemas.openxmlformats.org/spreadsheetml/2006/main" count="1443" uniqueCount="1443">
  <si>
    <t>Saving functionality is disabled in this demo.</t>
  </si>
  <si>
    <t>Your Account seems to Inactive or Deleted or Not Activated, Please contact Administrator.</t>
  </si>
  <si>
    <t>Please login to complete request.</t>
  </si>
  <si>
    <t>Your account does not seems to be active, please contact administrator.</t>
  </si>
  <si>
    <t>Please fill your profile information.</t>
  </si>
  <si>
    <t>Report does not exist</t>
  </si>
  <si>
    <t>Admin cannot moderated</t>
  </si>
  <si>
    <t>Report moderated successfully</t>
  </si>
  <si>
    <t>Report not moderated.</t>
  </si>
  <si>
    <t>Invalid page type.</t>
  </si>
  <si>
    <t>You need to purchase extended license to use live keys.</t>
  </si>
  <si>
    <t>Configuration updated successfully.</t>
  </si>
  <si>
    <t>Nothing updated.</t>
  </si>
  <si>
    <t>Something went wrong on server.</t>
  </si>
  <si>
    <t>Select input type.</t>
  </si>
  <si>
    <t>Something went wrong.</t>
  </si>
  <si>
    <t>Profile field is required.</t>
  </si>
  <si>
    <t>Custom profile field Update successfully.</t>
  </si>
  <si>
    <t>Nothing to be update.</t>
  </si>
  <si>
    <t>Custom profile field deleted successfully.</t>
  </si>
  <si>
    <t>Custom profile field not deleted.</t>
  </si>
  <si>
    <t>User not exist.</t>
  </si>
  <si>
    <t>Package added successfully.</t>
  </si>
  <si>
    <t>Package not added.</t>
  </si>
  <si>
    <t>Package does not exist</t>
  </si>
  <si>
    <t>Package updated successfully.</t>
  </si>
  <si>
    <t>Package not updated.</t>
  </si>
  <si>
    <t>Package deleted successfully.</t>
  </si>
  <si>
    <t>Package not deleted.</t>
  </si>
  <si>
    <t>Something went wrong on server, please try again later.</t>
  </si>
  <si>
    <t>Transaction does not exist</t>
  </si>
  <si>
    <t>Delete all test transactions successfully.</t>
  </si>
  <si>
    <t>Transactions not deleted.</t>
  </si>
  <si>
    <t>Invalid Request</t>
  </si>
  <si>
    <t>Gift added successfully.</t>
  </si>
  <si>
    <t>Gift not added.</t>
  </si>
  <si>
    <t>Gift does not exist</t>
  </si>
  <si>
    <t>Gift updated successfully.</t>
  </si>
  <si>
    <t>Gift not updated.</t>
  </si>
  <si>
    <t>Gift deleted successfully.</t>
  </si>
  <si>
    <t>Gift not deleted.</t>
  </si>
  <si>
    <t>Yes</t>
  </si>
  <si>
    <t>No</t>
  </si>
  <si>
    <t>Sticker uploaded successfully</t>
  </si>
  <si>
    <t>Normal price may not be greater than premium price.</t>
  </si>
  <si>
    <t>Sticker added successfully.</t>
  </si>
  <si>
    <t>Sticker not added.</t>
  </si>
  <si>
    <t>Sticker does not exist</t>
  </si>
  <si>
    <t>Sticker updated successfully.</t>
  </si>
  <si>
    <t>Sticker not updated.</t>
  </si>
  <si>
    <t>Sticker deleted successfully.</t>
  </si>
  <si>
    <t>Sticker not deleted.</t>
  </si>
  <si>
    <t>Only __ex__ images accepted.</t>
  </si>
  <si>
    <t>File uploaded successfully.</t>
  </si>
  <si>
    <t>Something went wrong, Please try again.</t>
  </si>
  <si>
    <t>File does not exists.</t>
  </si>
  <si>
    <t>Something went wrong while move file.</t>
  </si>
  <si>
    <t>Uploaded file does not exists</t>
  </si>
  <si>
    <t>invalid uploaded file.</t>
  </si>
  <si>
    <t>File Uploaded Successfully.</t>
  </si>
  <si>
    <t>Something went wrong while file uploading.</t>
  </si>
  <si>
    <t>Something went wrong while file moving.</t>
  </si>
  <si>
    <t>Failed to set file as public.</t>
  </si>
  <si>
    <t>File Uploaded successfully.</t>
  </si>
  <si>
    <t>User does not exists.</t>
  </si>
  <si>
    <t>Message request decline.</t>
  </si>
  <si>
    <t>New message received from __fullName__.</t>
  </si>
  <si>
    <t>Message sent.</t>
  </si>
  <si>
    <t>Message request accepted, now you can chat with each other.</t>
  </si>
  <si>
    <t xml:space="preserve">Message request rejected. </t>
  </si>
  <si>
    <t>Message request accepted by __fullName__.</t>
  </si>
  <si>
    <t>Message request declined by __fullName__.</t>
  </si>
  <si>
    <t>Message does not exists.</t>
  </si>
  <si>
    <t>Message deleted successfully.</t>
  </si>
  <si>
    <t>Message not deleted.</t>
  </si>
  <si>
    <t>All messages deleted successfully.</t>
  </si>
  <si>
    <t>Sticker does not exists.</t>
  </si>
  <si>
    <t>You are already purchased this sticker.</t>
  </si>
  <si>
    <t>Your credit balance is too low, please purchase credits.</t>
  </si>
  <si>
    <t>Sticker purchased successfully.</t>
  </si>
  <si>
    <t>Sticker not purchased.</t>
  </si>
  <si>
    <t>User seems to be offline.</t>
  </si>
  <si>
    <t>Something went wrong, please contact to administrator.</t>
  </si>
  <si>
    <t>User Call</t>
  </si>
  <si>
    <t xml:space="preserve"> is Calling You. </t>
  </si>
  <si>
    <t>success</t>
  </si>
  <si>
    <t>Audio Call</t>
  </si>
  <si>
    <t>Video Call</t>
  </si>
  <si>
    <t>Caller Reject Call</t>
  </si>
  <si>
    <t>Disconnect Call.</t>
  </si>
  <si>
    <t>Receiver Reject Call</t>
  </si>
  <si>
    <t>Caller Errors</t>
  </si>
  <si>
    <t>errors</t>
  </si>
  <si>
    <t>Receiver Errors</t>
  </si>
  <si>
    <t>Receiver Accept Call</t>
  </si>
  <si>
    <t>Call Already Connected.</t>
  </si>
  <si>
    <t>Notification does not exists.</t>
  </si>
  <si>
    <t>Notification read successfully.</t>
  </si>
  <si>
    <t>Notification not read.</t>
  </si>
  <si>
    <t>Page added successfully</t>
  </si>
  <si>
    <t>Page not added.</t>
  </si>
  <si>
    <t>Page does not exist</t>
  </si>
  <si>
    <t>Page updated successfully</t>
  </si>
  <si>
    <t>Page not updated.</t>
  </si>
  <si>
    <t>Page does not exist.</t>
  </si>
  <si>
    <t>Page deleted successfully.</t>
  </si>
  <si>
    <t>Page not deleted.</t>
  </si>
  <si>
    <t>The :attribute has already been taken</t>
  </si>
  <si>
    <t>Translation language stored successfully.</t>
  </si>
  <si>
    <t>Translation language not stored.</t>
  </si>
  <si>
    <t>Translation language does not exists.</t>
  </si>
  <si>
    <t>Translation language deleted successfully.</t>
  </si>
  <si>
    <t>Translation languages does not exists.</t>
  </si>
  <si>
    <t>Source files scanned &amp; PO/MO files updated successfully</t>
  </si>
  <si>
    <t>Source files scanned &amp; PO/MO files generated successfully</t>
  </si>
  <si>
    <t>PO/MO files updated successfully</t>
  </si>
  <si>
    <t>PO/MO files generated successfully</t>
  </si>
  <si>
    <t>Translation has been cleared</t>
  </si>
  <si>
    <t>Translation updated successfully</t>
  </si>
  <si>
    <t>Messages translated successfully.</t>
  </si>
  <si>
    <t>Something went wrong while processing your request</t>
  </si>
  <si>
    <t>preparing languages ...</t>
  </si>
  <si>
    <t>No languages to translate</t>
  </si>
  <si>
    <t>translating __languageName__ language  ...</t>
  </si>
  <si>
    <t>All language messages translated successfully.</t>
  </si>
  <si>
    <t>Nothing to process</t>
  </si>
  <si>
    <t>Service not Available</t>
  </si>
  <si>
    <t>Some strings failed to translate , please wait for minute and try again. Error - __errorMessage__</t>
  </si>
  <si>
    <t>Fail to Create Payment</t>
  </si>
  <si>
    <t>This Transaction is Already Exist</t>
  </si>
  <si>
    <t>Transaction does not exist.</t>
  </si>
  <si>
    <t>Purchase successfully</t>
  </si>
  <si>
    <t>Purchased failed</t>
  </si>
  <si>
    <t>Payment successfully.</t>
  </si>
  <si>
    <t>Payment failed.</t>
  </si>
  <si>
    <t>Something went wrong, Please contact with administrator.</t>
  </si>
  <si>
    <t>App not found please contact administrator</t>
  </si>
  <si>
    <t>You have denied access to from __provider__</t>
  </si>
  <si>
    <t>Welcome, you are logged in successfully</t>
  </si>
  <si>
    <t>Authentication failed. Please check your  email/password &amp; try again.</t>
  </si>
  <si>
    <t>The recaptcha field is required.</t>
  </si>
  <si>
    <t>Your account has been activated successfully. Login with your email ID and password.</t>
  </si>
  <si>
    <t>Account Activation link invalid.</t>
  </si>
  <si>
    <t>Your new email activated successfully.</t>
  </si>
  <si>
    <t>Email not updated.</t>
  </si>
  <si>
    <t>The mobile number must be in the format of 0XX-XXXXXXXXXX</t>
  </si>
  <si>
    <t>Already been processed</t>
  </si>
  <si>
    <t>Payment Complete</t>
  </si>
  <si>
    <t>Payment Failed</t>
  </si>
  <si>
    <t>Package does not exist.</t>
  </si>
  <si>
    <t>Success</t>
  </si>
  <si>
    <t>Failed</t>
  </si>
  <si>
    <t>Something went wrong, please contact to system administrator</t>
  </si>
  <si>
    <t>Purchase not complete</t>
  </si>
  <si>
    <t>Transaction not completed</t>
  </si>
  <si>
    <t>Something went wrong</t>
  </si>
  <si>
    <t>Payment Fail</t>
  </si>
  <si>
    <t>Transaction not store</t>
  </si>
  <si>
    <t>Payment failed</t>
  </si>
  <si>
    <t>User not added.</t>
  </si>
  <si>
    <t>User added successfully.</t>
  </si>
  <si>
    <t>User updated successfully.</t>
  </si>
  <si>
    <t>User soft deleted successfully.</t>
  </si>
  <si>
    <t>To delete user permanently you have to soft delete first.</t>
  </si>
  <si>
    <t>User permanent deleted successfully.</t>
  </si>
  <si>
    <t>User restore successfully.</t>
  </si>
  <si>
    <t>User blocked successfully.</t>
  </si>
  <si>
    <t>User unblocked successfully.</t>
  </si>
  <si>
    <t>Fake users added successfully.</t>
  </si>
  <si>
    <t>Fake users not added.</t>
  </si>
  <si>
    <t>User verified successfully.</t>
  </si>
  <si>
    <t>User does not exist.</t>
  </si>
  <si>
    <t>Photo removed successfully.</t>
  </si>
  <si>
    <t>Credits Allowed successfully</t>
  </si>
  <si>
    <t xml:space="preserve"> credits are allowed to you</t>
  </si>
  <si>
    <t>Credits store successfully.</t>
  </si>
  <si>
    <t>Fail to store credits.</t>
  </si>
  <si>
    <t>Complete</t>
  </si>
  <si>
    <t>You are now Premium User</t>
  </si>
  <si>
    <t>your premium user expiry is long enough</t>
  </si>
  <si>
    <t>Premium plan expiry has been extended</t>
  </si>
  <si>
    <t>Selected plan not exists.</t>
  </si>
  <si>
    <t>Please select plan first.</t>
  </si>
  <si>
    <t>Please accept all terms and conditions.</t>
  </si>
  <si>
    <t>Something is wrong form social account, Please contact with administrator.</t>
  </si>
  <si>
    <t>The email is required for user login.</t>
  </si>
  <si>
    <t>User not exists.</t>
  </si>
  <si>
    <t>Your account currently __status__, Please contact to administrator.</t>
  </si>
  <si>
    <t>User Logged In successfully</t>
  </si>
  <si>
    <t>__loggedInUserName__ is online now</t>
  </si>
  <si>
    <t>Welcome, you are logged in successfully.</t>
  </si>
  <si>
    <t>Authentication failed, please check your credentials &amp; try again.</t>
  </si>
  <si>
    <t>Session data does not exist.</t>
  </si>
  <si>
    <t>Failed Payment</t>
  </si>
  <si>
    <t>Your card was denied, please provide a new payment method</t>
  </si>
  <si>
    <t>Skipped user successfully.</t>
  </si>
  <si>
    <t>Invalid Re-captcha.</t>
  </si>
  <si>
    <t>You are not a member of the system, Please go and register first , then you can proceed for login.</t>
  </si>
  <si>
    <t>User logout failed.</t>
  </si>
  <si>
    <t>User credits not stored.</t>
  </si>
  <si>
    <t>Your account created successfully, to activate your account please check your email.</t>
  </si>
  <si>
    <t>Failed to send activation email, please try again later.</t>
  </si>
  <si>
    <t>Your account created successfully.</t>
  </si>
  <si>
    <t>Something went wrong on server, please contact to administrator.</t>
  </si>
  <si>
    <t>Current password is incorrect.</t>
  </si>
  <si>
    <t>Password updated successfully</t>
  </si>
  <si>
    <t>Password not updated.</t>
  </si>
  <si>
    <t>Please check your password.</t>
  </si>
  <si>
    <t>New email activation link has been sent to your new email address, please check your email.</t>
  </si>
  <si>
    <t>Failed to send confirmation email.</t>
  </si>
  <si>
    <t>Update email successfully.</t>
  </si>
  <si>
    <t>User data not exists.</t>
  </si>
  <si>
    <t>Invalid Request.</t>
  </si>
  <si>
    <t>We have e-mailed your password reset link.</t>
  </si>
  <si>
    <t>Something went wrong on server</t>
  </si>
  <si>
    <t>Password reset successfully.</t>
  </si>
  <si>
    <t>Profile visited successfully</t>
  </si>
  <si>
    <t>Profile visited by</t>
  </si>
  <si>
    <t>Profile visitors not created.</t>
  </si>
  <si>
    <t>credits</t>
  </si>
  <si>
    <t>User Liked Removed Successfully</t>
  </si>
  <si>
    <t>User Disliked Removed Successfully</t>
  </si>
  <si>
    <t>User liked successfully</t>
  </si>
  <si>
    <t>Profile liked by</t>
  </si>
  <si>
    <t>User liked successfully.</t>
  </si>
  <si>
    <t>User Disliked successfully.</t>
  </si>
  <si>
    <t>Gift data does not exists.</t>
  </si>
  <si>
    <t>Gift send successfully</t>
  </si>
  <si>
    <t>Gift send by</t>
  </si>
  <si>
    <t>Gift Sent.</t>
  </si>
  <si>
    <t>Gift not send.</t>
  </si>
  <si>
    <t>You already reported this user for abuse.</t>
  </si>
  <si>
    <t>User abuse reported successfully.</t>
  </si>
  <si>
    <t>User failed to abuse report.</t>
  </si>
  <si>
    <t>You are already blocked this user.</t>
  </si>
  <si>
    <t>User Blocked Successfully.</t>
  </si>
  <si>
    <t>Failed to block the user.</t>
  </si>
  <si>
    <t>Block user does not exists.</t>
  </si>
  <si>
    <t>User has been unblock successfully.</t>
  </si>
  <si>
    <t>Failed to unblock user.</t>
  </si>
  <si>
    <t>Enough credits are not available. Please buy some credits</t>
  </si>
  <si>
    <t>Booster activated successfully</t>
  </si>
  <si>
    <t>Failed to boost profile.</t>
  </si>
  <si>
    <t>Wizard completed successfully</t>
  </si>
  <si>
    <t>Failed to complete profile</t>
  </si>
  <si>
    <t>Mail has been sent successfully, we contact soon.</t>
  </si>
  <si>
    <t>Failed to send mail.</t>
  </si>
  <si>
    <t>Admin can not be deleted.</t>
  </si>
  <si>
    <t>Your account has been deleted successfully.</t>
  </si>
  <si>
    <t>Account not deleted.</t>
  </si>
  <si>
    <t>You are not a member of this system.</t>
  </si>
  <si>
    <t>Account already activated.</t>
  </si>
  <si>
    <t>Activation mail sent successfully, to activate your account please check your email.</t>
  </si>
  <si>
    <t>Failed to send activation mail</t>
  </si>
  <si>
    <t>Your account might be Inactive, Blocked or Not Activated.</t>
  </si>
  <si>
    <t>OTP sent successfully, to reset password use OTP sent to your email.</t>
  </si>
  <si>
    <t>Failed to send OTP</t>
  </si>
  <si>
    <t>Free</t>
  </si>
  <si>
    <t>Authentication Failed. Please Check Your Password.</t>
  </si>
  <si>
    <t>Email updated successfully.</t>
  </si>
  <si>
    <t>Mobile OTP is not available.</t>
  </si>
  <si>
    <t>Please use valid user credentials.</t>
  </si>
  <si>
    <t>Your OTP for __siteName__ is __loginOtp__</t>
  </si>
  <si>
    <t>OTP has been sent successfully.</t>
  </si>
  <si>
    <t>Invalid OTP.</t>
  </si>
  <si>
    <t>Verification fail.</t>
  </si>
  <si>
    <t>OTP Send to Your Registered Email Address.</t>
  </si>
  <si>
    <t>Looks</t>
  </si>
  <si>
    <t>Height</t>
  </si>
  <si>
    <t>Ethnicity</t>
  </si>
  <si>
    <t>White</t>
  </si>
  <si>
    <t>Black</t>
  </si>
  <si>
    <t>Middle Eastern</t>
  </si>
  <si>
    <t>North African</t>
  </si>
  <si>
    <t>Latin American</t>
  </si>
  <si>
    <t>Mixed</t>
  </si>
  <si>
    <t>Asian</t>
  </si>
  <si>
    <t>Other</t>
  </si>
  <si>
    <t>Body Type</t>
  </si>
  <si>
    <t>Slim</t>
  </si>
  <si>
    <t>Sporty</t>
  </si>
  <si>
    <t>Curvy</t>
  </si>
  <si>
    <t>Round</t>
  </si>
  <si>
    <t>Supermodel</t>
  </si>
  <si>
    <t>Average</t>
  </si>
  <si>
    <t>Hair Color</t>
  </si>
  <si>
    <t>Brown</t>
  </si>
  <si>
    <t>Sandy</t>
  </si>
  <si>
    <t>Gray or Partially Gray</t>
  </si>
  <si>
    <t>Red/Auburn</t>
  </si>
  <si>
    <t>Blond/Strawberry</t>
  </si>
  <si>
    <t>Blue</t>
  </si>
  <si>
    <t>Green</t>
  </si>
  <si>
    <t>Orange</t>
  </si>
  <si>
    <t>Pink</t>
  </si>
  <si>
    <t>Purple</t>
  </si>
  <si>
    <t>Partly or Completely Bald</t>
  </si>
  <si>
    <t>Personality</t>
  </si>
  <si>
    <t>Nature</t>
  </si>
  <si>
    <t>Accommodating</t>
  </si>
  <si>
    <t>Adventurous</t>
  </si>
  <si>
    <t>Calm</t>
  </si>
  <si>
    <t>Careless</t>
  </si>
  <si>
    <t>Cheerful</t>
  </si>
  <si>
    <t>Demanding</t>
  </si>
  <si>
    <t>Extroverted</t>
  </si>
  <si>
    <t>Honest</t>
  </si>
  <si>
    <t>Generous</t>
  </si>
  <si>
    <t>Humorous</t>
  </si>
  <si>
    <t>Introverted</t>
  </si>
  <si>
    <t>Liberal</t>
  </si>
  <si>
    <t>Lively</t>
  </si>
  <si>
    <t>Loner</t>
  </si>
  <si>
    <t>Nervous</t>
  </si>
  <si>
    <t>Possessive</t>
  </si>
  <si>
    <t>Quiet</t>
  </si>
  <si>
    <t>Reserved</t>
  </si>
  <si>
    <t>Sensitive</t>
  </si>
  <si>
    <t>Shy</t>
  </si>
  <si>
    <t>Social</t>
  </si>
  <si>
    <t>Spontaneous</t>
  </si>
  <si>
    <t>Stubborn</t>
  </si>
  <si>
    <t>Suspicious</t>
  </si>
  <si>
    <t>Thoughtful</t>
  </si>
  <si>
    <t>Proud</t>
  </si>
  <si>
    <t>Considerate</t>
  </si>
  <si>
    <t>Friendly</t>
  </si>
  <si>
    <t>Polite</t>
  </si>
  <si>
    <t>Reliable</t>
  </si>
  <si>
    <t>Careful</t>
  </si>
  <si>
    <t>Helpful</t>
  </si>
  <si>
    <t>Patient</t>
  </si>
  <si>
    <t>Optimistic</t>
  </si>
  <si>
    <t>Friends</t>
  </si>
  <si>
    <t>No friends</t>
  </si>
  <si>
    <t>Some friends</t>
  </si>
  <si>
    <t>Many friends</t>
  </si>
  <si>
    <t>Only good friends</t>
  </si>
  <si>
    <t>Children</t>
  </si>
  <si>
    <t>No, never</t>
  </si>
  <si>
    <t>Someday, maybe</t>
  </si>
  <si>
    <t>Expecting</t>
  </si>
  <si>
    <t>already have kids</t>
  </si>
  <si>
    <t>have kids and don’t want more</t>
  </si>
  <si>
    <t>Pets</t>
  </si>
  <si>
    <t>None</t>
  </si>
  <si>
    <t>Have pets</t>
  </si>
  <si>
    <t>Lifestyle</t>
  </si>
  <si>
    <t>Religion</t>
  </si>
  <si>
    <t>Muslim</t>
  </si>
  <si>
    <t>Atheist</t>
  </si>
  <si>
    <t>Buddhist</t>
  </si>
  <si>
    <t>Catholic</t>
  </si>
  <si>
    <t>Christian</t>
  </si>
  <si>
    <t>Hindu</t>
  </si>
  <si>
    <t>Jewish</t>
  </si>
  <si>
    <t>Agnostic</t>
  </si>
  <si>
    <t>Sikh</t>
  </si>
  <si>
    <t>I live with</t>
  </si>
  <si>
    <t>Alone</t>
  </si>
  <si>
    <t>Parents</t>
  </si>
  <si>
    <t>Partner</t>
  </si>
  <si>
    <t>Car</t>
  </si>
  <si>
    <t>My Own Car</t>
  </si>
  <si>
    <t>Travel</t>
  </si>
  <si>
    <t>Yes, all the time</t>
  </si>
  <si>
    <t>Yes, sometimes</t>
  </si>
  <si>
    <t>Not very much</t>
  </si>
  <si>
    <t>Smoke</t>
  </si>
  <si>
    <t>Never</t>
  </si>
  <si>
    <t>I Smoke Sometimes</t>
  </si>
  <si>
    <t>Chain Smoker</t>
  </si>
  <si>
    <t>Drink</t>
  </si>
  <si>
    <t>I Drink Sometimes</t>
  </si>
  <si>
    <t>Favorites</t>
  </si>
  <si>
    <t>Music Genre</t>
  </si>
  <si>
    <t>Singer</t>
  </si>
  <si>
    <t>Song</t>
  </si>
  <si>
    <t>Hobby</t>
  </si>
  <si>
    <t>Sport</t>
  </si>
  <si>
    <t>Book</t>
  </si>
  <si>
    <t>Dish</t>
  </si>
  <si>
    <t>Color</t>
  </si>
  <si>
    <t>Movie</t>
  </si>
  <si>
    <t>Show</t>
  </si>
  <si>
    <t>Inspired From</t>
  </si>
  <si>
    <t>Islamic Preferences</t>
  </si>
  <si>
    <t>Praying</t>
  </si>
  <si>
    <t>Always</t>
  </si>
  <si>
    <t>Sometimes</t>
  </si>
  <si>
    <t>Rarely</t>
  </si>
  <si>
    <t>Marital Status</t>
  </si>
  <si>
    <t>Single</t>
  </si>
  <si>
    <t>Divorced</t>
  </si>
  <si>
    <t>Widowed</t>
  </si>
  <si>
    <t>Separated</t>
  </si>
  <si>
    <t>Type of Marriage</t>
  </si>
  <si>
    <t>Traditional</t>
  </si>
  <si>
    <t>Customary</t>
  </si>
  <si>
    <t>Civil</t>
  </si>
  <si>
    <t>When Married I Want to Live In</t>
  </si>
  <si>
    <t>Clothing Style</t>
  </si>
  <si>
    <t>Modern</t>
  </si>
  <si>
    <t>Modest</t>
  </si>
  <si>
    <t>Islamic Wear (Hijab, Thobe, etc.)</t>
  </si>
  <si>
    <t>Preferred Language for Chat</t>
  </si>
  <si>
    <t>Study or Work After Marriage</t>
  </si>
  <si>
    <t>Depends on Circumstances</t>
  </si>
  <si>
    <t>House Expenses Responsibility</t>
  </si>
  <si>
    <t>Husband</t>
  </si>
  <si>
    <t>Wife</t>
  </si>
  <si>
    <t>Both</t>
  </si>
  <si>
    <t>Negotiable</t>
  </si>
  <si>
    <t>Value Before Marriage (المهر)</t>
  </si>
  <si>
    <t>HIV Status</t>
  </si>
  <si>
    <t>Positive</t>
  </si>
  <si>
    <t>Negative</t>
  </si>
  <si>
    <t>Prefer Not to Say</t>
  </si>
  <si>
    <t>Skin Color</t>
  </si>
  <si>
    <t>Light</t>
  </si>
  <si>
    <t>Fair</t>
  </si>
  <si>
    <t>Medium</t>
  </si>
  <si>
    <t>Dark</t>
  </si>
  <si>
    <t>Age must be between __min__ and __max__ years</t>
  </si>
  <si>
    <t>User setting updated successfully.</t>
  </si>
  <si>
    <t>Your basic information updated successfully.</t>
  </si>
  <si>
    <t>Nothing to update</t>
  </si>
  <si>
    <t>Invalid data proceed.</t>
  </si>
  <si>
    <t>Select your country level precise location.</t>
  </si>
  <si>
    <t>Location stored successfully.</t>
  </si>
  <si>
    <t>Profile picture updated successfully.</t>
  </si>
  <si>
    <t>Profile cover picture updated successfully.</t>
  </si>
  <si>
    <t>Profile updated successfully.</t>
  </si>
  <si>
    <t>Nothing updated</t>
  </si>
  <si>
    <t>You cannot upload more than __limit__ photos.</t>
  </si>
  <si>
    <t>Photos uploaded successfully.</t>
  </si>
  <si>
    <t>User photo not found.</t>
  </si>
  <si>
    <t>Photo deleted successfully.</t>
  </si>
  <si>
    <t>Search query should be valid string</t>
  </si>
  <si>
    <t>At least 2 characters are required</t>
  </si>
  <si>
    <t>Search result</t>
  </si>
  <si>
    <t>Selected city not found</t>
  </si>
  <si>
    <t>Country not found</t>
  </si>
  <si>
    <t>Keys not found</t>
  </si>
  <si>
    <t>Invalid Request Inputs ... !!</t>
  </si>
  <si>
    <t>Operation aborted, may invalid request</t>
  </si>
  <si>
    <t>The :attribute must be accepted.</t>
  </si>
  <si>
    <t>The :attribute is not a valid URL.</t>
  </si>
  <si>
    <t>The :attribute must be a date after :date.</t>
  </si>
  <si>
    <t>The :attribute must be a date after or equal to :date.</t>
  </si>
  <si>
    <t>The :attribute may only contain letters.</t>
  </si>
  <si>
    <t>The :attribute may only contain letters, numbers, dashes and underscores.</t>
  </si>
  <si>
    <t>The :attribute may only contain letters and numbers.</t>
  </si>
  <si>
    <t>The :attribute must be an array.</t>
  </si>
  <si>
    <t>The :attribute must be a date before :date.</t>
  </si>
  <si>
    <t>The :attribute must be a date before or equal to :date.</t>
  </si>
  <si>
    <t>The :attribute must be between :min and :max.</t>
  </si>
  <si>
    <t>The :attribute must be between :min and :max kilobytes.</t>
  </si>
  <si>
    <t>The :attribute must be between :min and :max characters.</t>
  </si>
  <si>
    <t>The :attribute must have between :min and :max items.</t>
  </si>
  <si>
    <t>The :attribute field must be true or false.</t>
  </si>
  <si>
    <t>The :attribute confirmation does not match.</t>
  </si>
  <si>
    <t>The :attribute is not a valid date.</t>
  </si>
  <si>
    <t>The :attribute must be a date equal to :date.</t>
  </si>
  <si>
    <t>The :attribute does not match the format :format.</t>
  </si>
  <si>
    <t>The :attribute and :other must be different.</t>
  </si>
  <si>
    <t>The :attribute must be :digits digits.</t>
  </si>
  <si>
    <t>The :attribute must be between :min and :max digits.</t>
  </si>
  <si>
    <t>The :attribute has invalid image dimensions.</t>
  </si>
  <si>
    <t>The :attribute field has a duplicate value.</t>
  </si>
  <si>
    <t>The :attribute must be a valid email address.</t>
  </si>
  <si>
    <t>The :attribute must end with one of the following: :values.</t>
  </si>
  <si>
    <t>The selected :attribute is invalid.</t>
  </si>
  <si>
    <t>The :attribute must be a file.</t>
  </si>
  <si>
    <t>The :attribute field must have a value.</t>
  </si>
  <si>
    <t>The :attribute must be greater than :value.</t>
  </si>
  <si>
    <t>The :attribute must be greater than :value kilobytes.</t>
  </si>
  <si>
    <t>The :attribute must be greater than :value characters.</t>
  </si>
  <si>
    <t>The :attribute must have more than :value items.</t>
  </si>
  <si>
    <t>The :attribute must be greater than or equal :value.</t>
  </si>
  <si>
    <t>The :attribute must be greater than or equal :value kilobytes.</t>
  </si>
  <si>
    <t>The :attribute must be greater than or equal :value characters.</t>
  </si>
  <si>
    <t>The :attribute must have :value items or more.</t>
  </si>
  <si>
    <t>The :attribute must be an image.</t>
  </si>
  <si>
    <t>The :attribute field does not exist in :other.</t>
  </si>
  <si>
    <t>The :attribute must be an integer.</t>
  </si>
  <si>
    <t>The :attribute must be a valid IP address.</t>
  </si>
  <si>
    <t>The :attribute must be a valid IPv4 address.</t>
  </si>
  <si>
    <t>The :attribute must be a valid IPv6 address.</t>
  </si>
  <si>
    <t>The :attribute must be a valid JSON string.</t>
  </si>
  <si>
    <t>The :attribute must be less than :value.</t>
  </si>
  <si>
    <t>The :attribute must be less than :value kilobytes.</t>
  </si>
  <si>
    <t>The :attribute must be less than :value characters.</t>
  </si>
  <si>
    <t>The :attribute must have less than :value items.</t>
  </si>
  <si>
    <t>The :attribute must be less than or equal :value.</t>
  </si>
  <si>
    <t>The :attribute must be less than or equal :value kilobytes.</t>
  </si>
  <si>
    <t>The :attribute must be less than or equal :value characters.</t>
  </si>
  <si>
    <t>The :attribute must not have more than :value items.</t>
  </si>
  <si>
    <t>The :attribute may not be greater than :max.</t>
  </si>
  <si>
    <t>The :attribute may not be greater than :max kilobytes.</t>
  </si>
  <si>
    <t>The :attribute may not be greater than :max characters.</t>
  </si>
  <si>
    <t>The :attribute may not have more than :max items.</t>
  </si>
  <si>
    <t>The :attribute must be a file of type: :values.</t>
  </si>
  <si>
    <t>The :attribute must be at least :min.</t>
  </si>
  <si>
    <t>The :attribute must be at least :min kilobytes.</t>
  </si>
  <si>
    <t>The :attribute must be at least :min characters.</t>
  </si>
  <si>
    <t>The :attribute must have at least :min items.</t>
  </si>
  <si>
    <t>The :attribute format is invalid.</t>
  </si>
  <si>
    <t>The :attribute must be a number.</t>
  </si>
  <si>
    <t>The password is incorrect.</t>
  </si>
  <si>
    <t>The :attribute field must be present.</t>
  </si>
  <si>
    <t>The :attribute field is required.</t>
  </si>
  <si>
    <t>The :attribute field is required when :other is :value.</t>
  </si>
  <si>
    <t>The :attribute field is required unless :other is in :values.</t>
  </si>
  <si>
    <t>The :attribute field is required when :values is present.</t>
  </si>
  <si>
    <t>The :attribute field is required when :values are present.</t>
  </si>
  <si>
    <t>The :attribute field is required when :values is not present.</t>
  </si>
  <si>
    <t>The :attribute field is required when none of :values are present.</t>
  </si>
  <si>
    <t>The :attribute and :other must match.</t>
  </si>
  <si>
    <t>The :attribute must be :size.</t>
  </si>
  <si>
    <t>The :attribute must be :size kilobytes.</t>
  </si>
  <si>
    <t>The :attribute must be :size characters.</t>
  </si>
  <si>
    <t>The :attribute must contain :size items.</t>
  </si>
  <si>
    <t>The :attribute must start with one of the following: :values.</t>
  </si>
  <si>
    <t>The :attribute must be a string.</t>
  </si>
  <si>
    <t>The :attribute must be a valid zone.</t>
  </si>
  <si>
    <t>The :attribute has already been taken.</t>
  </si>
  <si>
    <t>The :attribute failed to upload.</t>
  </si>
  <si>
    <t>The :attribute must be a valid UUID.</t>
  </si>
  <si>
    <t>The confirmation code is invalid.</t>
  </si>
  <si>
    <t>The __attribute__ has already been taken.</t>
  </si>
  <si>
    <t>The __attribute__ has already been taken for new email request.</t>
  </si>
  <si>
    <t>The __attribute__ format is invalid.</t>
  </si>
  <si>
    <t>The __attribute__ field is required.</t>
  </si>
  <si>
    <t>Ooops... No changes made!!</t>
  </si>
  <si>
    <t>Ooops... Nothing to process!!</t>
  </si>
  <si>
    <t>It seems you didn't modified anything!!</t>
  </si>
  <si>
    <t>Please wait files uploading in progress ...</t>
  </si>
  <si>
    <t>Please wait a while its in progress ...</t>
  </si>
  <si>
    <t>Files uploaded successfully</t>
  </si>
  <si>
    <t>Oh..no...Something left invalid!!</t>
  </si>
  <si>
    <t>Ooops... Validation Errrrors...!!</t>
  </si>
  <si>
    <t>Oh... it looks invalid...!!</t>
  </si>
  <si>
    <t>Something went wrong with validation!!</t>
  </si>
  <si>
    <t>Request processed successfully</t>
  </si>
  <si>
    <t>Invalid request access</t>
  </si>
  <si>
    <t>Oooops ... something went wrong on server. Try after some time!!</t>
  </si>
  <si>
    <t>Invalid request token. Please reload page and try again!!</t>
  </si>
  <si>
    <t>Request token Expired. Please reload page and try again!!</t>
  </si>
  <si>
    <t>Manage Abuse Reports</t>
  </si>
  <si>
    <t>Abuse Reports: Awaiting</t>
  </si>
  <si>
    <t>Awaiting</t>
  </si>
  <si>
    <t>Abuse Reports: Accepted</t>
  </si>
  <si>
    <t>Accepted</t>
  </si>
  <si>
    <t>Abuse Reports: Rejected</t>
  </si>
  <si>
    <t>Rejected</t>
  </si>
  <si>
    <t>Reported User</t>
  </si>
  <si>
    <t>Created On</t>
  </si>
  <si>
    <t>Total Report</t>
  </si>
  <si>
    <t>Status</t>
  </si>
  <si>
    <t>Action</t>
  </si>
  <si>
    <t>Moderate</t>
  </si>
  <si>
    <t>Moderate Again</t>
  </si>
  <si>
    <t>There are no records.</t>
  </si>
  <si>
    <t>Report Moderation</t>
  </si>
  <si>
    <t>Reported By</t>
  </si>
  <si>
    <t>Reason</t>
  </si>
  <si>
    <t>User not available</t>
  </si>
  <si>
    <t>Remarks</t>
  </si>
  <si>
    <t>Accept</t>
  </si>
  <si>
    <t>Block User</t>
  </si>
  <si>
    <t>Reject</t>
  </si>
  <si>
    <t>Unblock User if already blocked</t>
  </si>
  <si>
    <t>Submit</t>
  </si>
  <si>
    <t>Manage Advertisement</t>
  </si>
  <si>
    <t>Enable</t>
  </si>
  <si>
    <t>Content</t>
  </si>
  <si>
    <t>Update</t>
  </si>
  <si>
    <t>Booster Settings</t>
  </si>
  <si>
    <t>By boosting their profile user will be a part of featured users and will get priority in search and random users for the specified time &amp; credits below.</t>
  </si>
  <si>
    <t>Booster Period (in Minutes)</t>
  </si>
  <si>
    <t>Booster Price For Standard Users (in Credits)</t>
  </si>
  <si>
    <t>Booster Price For Premium Users (in Credits)</t>
  </si>
  <si>
    <t>Currency</t>
  </si>
  <si>
    <t>Select Currency</t>
  </si>
  <si>
    <t>Select a Currency...</t>
  </si>
  <si>
    <t>Currency Code</t>
  </si>
  <si>
    <t>Currency Symbol</t>
  </si>
  <si>
    <t>Round Zero Decimal Currency</t>
  </si>
  <si>
    <t>All the price and amount will be rounded. e.g : 10.25 It will become 10 , 10.57 It will become 11.</t>
  </si>
  <si>
    <t>This currency doesn't support Decimal values it may create error at payment.</t>
  </si>
  <si>
    <t>Save</t>
  </si>
  <si>
    <t>Custom Profile Field Settings</t>
  </si>
  <si>
    <t>Add New Section</t>
  </si>
  <si>
    <t>Edit Section</t>
  </si>
  <si>
    <t>Delete Section</t>
  </si>
  <si>
    <t>Add New Item</t>
  </si>
  <si>
    <t>Edit Item</t>
  </si>
  <si>
    <t>Delete Item</t>
  </si>
  <si>
    <t>Manage Options</t>
  </si>
  <si>
    <t>Delete All Options</t>
  </si>
  <si>
    <t>Add New Options</t>
  </si>
  <si>
    <t>Are You Sure!</t>
  </si>
  <si>
    <t>Item Name</t>
  </si>
  <si>
    <t>Name</t>
  </si>
  <si>
    <t>Input Type</t>
  </si>
  <si>
    <t>Select a Input Type</t>
  </si>
  <si>
    <t>Select</t>
  </si>
  <si>
    <t>Textbox</t>
  </si>
  <si>
    <t>name</t>
  </si>
  <si>
    <t>Select Field</t>
  </si>
  <si>
    <t>Cancel</t>
  </si>
  <si>
    <t>Profile Section Name</t>
  </si>
  <si>
    <t>Active</t>
  </si>
  <si>
    <t>Add</t>
  </si>
  <si>
    <t>Option</t>
  </si>
  <si>
    <t>Add Options</t>
  </si>
  <si>
    <t>Edit Options</t>
  </si>
  <si>
    <t>Close</t>
  </si>
  <si>
    <t>options</t>
  </si>
  <si>
    <t>You cannot delete this __text__. Because is system generated either you enable or disable it</t>
  </si>
  <si>
    <t>You want to delete this __text__.</t>
  </si>
  <si>
    <t>Email &amp; SMS</t>
  </si>
  <si>
    <t>Email Settings</t>
  </si>
  <si>
    <t>Use email settings from .env file</t>
  </si>
  <si>
    <t>Instead of email settings from .env file use following for email.</t>
  </si>
  <si>
    <t>Mail From Address</t>
  </si>
  <si>
    <t>Please cross check that from email domain is the same as hosted or usable with respective service provider.</t>
  </si>
  <si>
    <t>Mail From Name</t>
  </si>
  <si>
    <t>Mail Driver/Service Provider</t>
  </si>
  <si>
    <t>Mail Driver</t>
  </si>
  <si>
    <t>Mail Host</t>
  </si>
  <si>
    <t>Mail Port</t>
  </si>
  <si>
    <t>Mail Encryption</t>
  </si>
  <si>
    <t>Mail Username</t>
  </si>
  <si>
    <t>Mail Password/Api Key</t>
  </si>
  <si>
    <t>Sparkpost Key</t>
  </si>
  <si>
    <t>Mailgun Domain</t>
  </si>
  <si>
    <t>Mailgun Endpoint</t>
  </si>
  <si>
    <t>Mailgun Secret</t>
  </si>
  <si>
    <t>SMS settings</t>
  </si>
  <si>
    <t>Enable SMS</t>
  </si>
  <si>
    <t>It will be used for sending OTP etc</t>
  </si>
  <si>
    <t>Select SMS Service Provider</t>
  </si>
  <si>
    <t>SMS Driver</t>
  </si>
  <si>
    <t>Textlocal Username</t>
  </si>
  <si>
    <t>Textlocal Hash</t>
  </si>
  <si>
    <t>Textlocal From</t>
  </si>
  <si>
    <t>IMPORTANT: Country Wise this URL may change.</t>
  </si>
  <si>
    <t>Textlocal URL</t>
  </si>
  <si>
    <t>Twilio SID</t>
  </si>
  <si>
    <t>Twilio Token</t>
  </si>
  <si>
    <t>Twilio From</t>
  </si>
  <si>
    <t>Sms77 Api Key</t>
  </si>
  <si>
    <t>Sms77 Flush</t>
  </si>
  <si>
    <t>Sms77 From</t>
  </si>
  <si>
    <t>General Settings</t>
  </si>
  <si>
    <t>Upload Logo</t>
  </si>
  <si>
    <t>Upload Small Logo</t>
  </si>
  <si>
    <t>Upload Favicon</t>
  </si>
  <si>
    <t>Your Website Name</t>
  </si>
  <si>
    <t>Business Email</t>
  </si>
  <si>
    <t>Contact Email</t>
  </si>
  <si>
    <t>Select Timezone</t>
  </si>
  <si>
    <t>Distance Measurement</t>
  </si>
  <si>
    <t>KM</t>
  </si>
  <si>
    <t>Miles</t>
  </si>
  <si>
    <t>Default Language</t>
  </si>
  <si>
    <t>Select default language...</t>
  </si>
  <si>
    <t>Integration Settings</t>
  </si>
  <si>
    <t>Location Map</t>
  </si>
  <si>
    <t>Use OpenStreetMap</t>
  </si>
  <si>
    <t>Location will be displayed on the page using OpenStreetMap</t>
  </si>
  <si>
    <t>Use Google Map</t>
  </si>
  <si>
    <t>Location will be displayed on the page using Free Google Map Embed</t>
  </si>
  <si>
    <t>Location Search</t>
  </si>
  <si>
    <t>Use Static locations database</t>
  </si>
  <si>
    <t>It will use static city data from database to determine user latitude/longitude, make sure you have ran queries from SQL file provided for the static locations.</t>
  </si>
  <si>
    <t>Use Google Map API</t>
  </si>
  <si>
    <t>It will be used to determine user latitude/longitude based on selected location</t>
  </si>
  <si>
    <t>You need to enable __placesAPI__, __mapsJSAPI__, __geocodingAPI__</t>
  </si>
  <si>
    <t>Google Map keys are installed.</t>
  </si>
  <si>
    <t>Google Map Key</t>
  </si>
  <si>
    <t>Add Your Google Map Key</t>
  </si>
  <si>
    <t>Allow Pusher</t>
  </si>
  <si>
    <t>(Required for realtime communication)</t>
  </si>
  <si>
    <t>Pusher keys are installed.</t>
  </si>
  <si>
    <t>Pusher App ID</t>
  </si>
  <si>
    <t>Add Your Pusher App ID</t>
  </si>
  <si>
    <t>Pusher App Key</t>
  </si>
  <si>
    <t>Add Your Pusher App Key</t>
  </si>
  <si>
    <t>Pusher App Secret</t>
  </si>
  <si>
    <t>Add Your Pusher App Secret</t>
  </si>
  <si>
    <t>Pusher App Cluster Key</t>
  </si>
  <si>
    <t>Add Your Pusher App Cluster Key</t>
  </si>
  <si>
    <t>Allow Agora</t>
  </si>
  <si>
    <t>(Required for Audio/Video Calls)</t>
  </si>
  <si>
    <t>Agora keys are installed.</t>
  </si>
  <si>
    <t>Agora App ID</t>
  </si>
  <si>
    <t>Add Your Agora App ID</t>
  </si>
  <si>
    <t>Agora App Certificate Key</t>
  </si>
  <si>
    <t>Add Your Agora App Certificate Key</t>
  </si>
  <si>
    <t>Allow Giphy</t>
  </si>
  <si>
    <t>Giphy keys are installed.</t>
  </si>
  <si>
    <t>Giphy Key</t>
  </si>
  <si>
    <t>Add Your Giphy Key</t>
  </si>
  <si>
    <t>Allow ReCaptcha V2</t>
  </si>
  <si>
    <t>ReCaptcha keys are installed.</t>
  </si>
  <si>
    <t>Site Key</t>
  </si>
  <si>
    <t>Recaptcha Site Key</t>
  </si>
  <si>
    <t>Secret Key</t>
  </si>
  <si>
    <t>Recaptcha Secret Key</t>
  </si>
  <si>
    <t>Microsoft Translator API</t>
  </si>
  <si>
    <t>Microsoft Translator API Key</t>
  </si>
  <si>
    <t>Microsoft Translator API Key exist</t>
  </si>
  <si>
    <t>Settings Updated Successfully</t>
  </si>
  <si>
    <t>Reload Page</t>
  </si>
  <si>
    <t>License Registration</t>
  </si>
  <si>
    <t>License Information</t>
  </si>
  <si>
    <t>Invalid Signature</t>
  </si>
  <si>
    <t>Please remove and verify the licence again.</t>
  </si>
  <si>
    <t>Congratulation</t>
  </si>
  <si>
    <t>you have successfully verified the license</t>
  </si>
  <si>
    <t>Last verified on</t>
  </si>
  <si>
    <t>Installed Version</t>
  </si>
  <si>
    <t>License</t>
  </si>
  <si>
    <t>Regular License</t>
  </si>
  <si>
    <t>Extended License</t>
  </si>
  <si>
    <t>Are you sure you want to remove licence</t>
  </si>
  <si>
    <t>Remove License</t>
  </si>
  <si>
    <t>Thank you for purchase of our product. Please activate it using Envato purchase code.</t>
  </si>
  <si>
    <t>Where Is My Purchase Code?</t>
  </si>
  <si>
    <t>Initializing please wait ...</t>
  </si>
  <si>
    <t>Mobile App Configurations</t>
  </si>
  <si>
    <t>If you have purchase Flutter Mobile App or Bundle of for this application. You need following configurations contents for app_config.dart file for Flutter Mobile apps.</t>
  </si>
  <si>
    <t>Payment Gateways</t>
  </si>
  <si>
    <t>Extended Licence Required</t>
  </si>
  <si>
    <t>To use the payment gateway to charge customers you need to buy an Extended licence. While you can test it with Regular licence, But you need to purchase Extended licence to use Live Keys</t>
  </si>
  <si>
    <t>PayPal</t>
  </si>
  <si>
    <t>Enable Paypal Checkout</t>
  </si>
  <si>
    <t>Use Testing</t>
  </si>
  <si>
    <t>Testing Paypal Checkout keys are installed.</t>
  </si>
  <si>
    <t>Client Id</t>
  </si>
  <si>
    <t>Use Live</t>
  </si>
  <si>
    <t>Live Paypal Checkout keys are installed.</t>
  </si>
  <si>
    <t>Extended licence required to use live keys</t>
  </si>
  <si>
    <t>Stripe</t>
  </si>
  <si>
    <t>Enable Stripe Checkout</t>
  </si>
  <si>
    <t>Stripe Webhook URL</t>
  </si>
  <si>
    <t>Webhook</t>
  </si>
  <si>
    <t>IMPORTANT: It is very important that you should add this Webhook to Stripe account, as all the payment information gets updated using this webhook. Go to the link given below and follow the steps</t>
  </si>
  <si>
    <t>Testing Stripe Checkout keys are installed.</t>
  </si>
  <si>
    <t>Publish Key</t>
  </si>
  <si>
    <t>Stripe Webhook Secret</t>
  </si>
  <si>
    <t>Live Stripe Checkout keys are installed.</t>
  </si>
  <si>
    <t>Razorpay</t>
  </si>
  <si>
    <t>Enable Razorpay Checkout</t>
  </si>
  <si>
    <t>IMPORTANT: It is very important that you should add this Webhook to Razorpay account, as all the payment information gets updated using this webhook. Go to the link given below and follow the steps</t>
  </si>
  <si>
    <t>Testing Razorpay Checkout keys are installed.</t>
  </si>
  <si>
    <t>Razorpay Key</t>
  </si>
  <si>
    <t>Razorpay Secret Key</t>
  </si>
  <si>
    <t>Webhook Signing Secret</t>
  </si>
  <si>
    <t>Live Razorpay Checkout keys are installed.</t>
  </si>
  <si>
    <t>Coingate</t>
  </si>
  <si>
    <t>Enable Coingate Checkout</t>
  </si>
  <si>
    <t>Testing Coingate Checkout Token are installed.</t>
  </si>
  <si>
    <t>Coingate Test Token</t>
  </si>
  <si>
    <t>Live Coingate Checkout Token are installed.</t>
  </si>
  <si>
    <t>Coingate Live Token</t>
  </si>
  <si>
    <t>CRYPTO</t>
  </si>
  <si>
    <t>Enable Crypto Checkout</t>
  </si>
  <si>
    <t>IMPORTANT: It is very important that you should add this Webhook to Crypto account, as all the payment information gets updated using this webhook. Go to the link given below and follow the steps</t>
  </si>
  <si>
    <t>Testing Crypto Checkout Token are installed.</t>
  </si>
  <si>
    <t>Crypto Test Token</t>
  </si>
  <si>
    <t>Crypto Secret Key</t>
  </si>
  <si>
    <t>Crypto Webhook Secret</t>
  </si>
  <si>
    <t>Live Crypto Checkout Token are installed.</t>
  </si>
  <si>
    <t>Crypto Live Token</t>
  </si>
  <si>
    <t>Feature Settings</t>
  </si>
  <si>
    <t>Daily Encounter limit for Normal Users</t>
  </si>
  <si>
    <t>Daily Encounter User</t>
  </si>
  <si>
    <t>Premium Plan Settings</t>
  </si>
  <si>
    <t>Credit Price</t>
  </si>
  <si>
    <t>Credits</t>
  </si>
  <si>
    <t>Settings</t>
  </si>
  <si>
    <t>Social Login Settings</t>
  </si>
  <si>
    <t>Allow Facebook Login</t>
  </si>
  <si>
    <t>Facebook keys are installed.</t>
  </si>
  <si>
    <t>Facebook App ID</t>
  </si>
  <si>
    <t>Add Your Facebook App ID</t>
  </si>
  <si>
    <t>Facebook App Secret</t>
  </si>
  <si>
    <t>Add Your Facebook App Secret</t>
  </si>
  <si>
    <t>Callback URL</t>
  </si>
  <si>
    <t>Allow Google Login</t>
  </si>
  <si>
    <t>Google keys are installed.</t>
  </si>
  <si>
    <t>Google Client ID</t>
  </si>
  <si>
    <t>Add Your Google Client ID</t>
  </si>
  <si>
    <t>Google Client Secret</t>
  </si>
  <si>
    <t>Add Your Google Client Secret</t>
  </si>
  <si>
    <t>User Settings</t>
  </si>
  <si>
    <t>Email activation required for new user</t>
  </si>
  <si>
    <t>Note:</t>
  </si>
  <si>
    <t>To update content of activation email you need to edit /resources/views/emails/account/activation.blade.php file.</t>
  </si>
  <si>
    <t>Activation required for change email</t>
  </si>
  <si>
    <t>To update content of welcome email you need to edit /resources/views/emails/account/new-email-activation.blade.php file.</t>
  </si>
  <si>
    <t>Send welcome email to newly registered users</t>
  </si>
  <si>
    <t>To update content of welcome email you need to edit /resources/views/emails/account/welcome.blade.php file.</t>
  </si>
  <si>
    <t>Include admin in search result, encounter, random users &amp; featured users</t>
  </si>
  <si>
    <t>Display Mobile Number</t>
  </si>
  <si>
    <t>Allocate Bonus Credits</t>
  </si>
  <si>
    <t>How many free credits, do you want to offer to the newly registered user?</t>
  </si>
  <si>
    <t>URLs</t>
  </si>
  <si>
    <t>Tip:</t>
  </si>
  <si>
    <t>You can use any external urls for this alternatively you can create pages and use that link here for terms condition and for privacy policy.</t>
  </si>
  <si>
    <t>Terms And Conditions</t>
  </si>
  <si>
    <t>Register page will use this url so the user can read terms and conditions.</t>
  </si>
  <si>
    <t>Privacy Policy</t>
  </si>
  <si>
    <t>Privacy policy page will use this url so the user can read it.</t>
  </si>
  <si>
    <t>User Photos Restriction</t>
  </si>
  <si>
    <t>Maximum photos you want to allow user to upload in photos section.</t>
  </si>
  <si>
    <t>Allow User login with Mobile Number</t>
  </si>
  <si>
    <t>Enabling it will allow user to login with mobile number along with email and username</t>
  </si>
  <si>
    <t>Enable OTP Login</t>
  </si>
  <si>
    <t>For the SMS OTP you should have working SMS gateway configured from Email &amp; SMS settings.</t>
  </si>
  <si>
    <t>Add Credit Package</t>
  </si>
  <si>
    <t>Manage Credit Packages</t>
  </si>
  <si>
    <t>Back to Credit Packages</t>
  </si>
  <si>
    <t>Title</t>
  </si>
  <si>
    <t>Price</t>
  </si>
  <si>
    <t>Edit Credit Package</t>
  </si>
  <si>
    <t>Add New Credit Package</t>
  </si>
  <si>
    <t>Image</t>
  </si>
  <si>
    <t>Use for Google &amp; Apple in app purchase product id</t>
  </si>
  <si>
    <t>Package ID</t>
  </si>
  <si>
    <t>Edit</t>
  </si>
  <si>
    <t>Delete</t>
  </si>
  <si>
    <t>Dashboard</t>
  </si>
  <si>
    <t>Users Online</t>
  </si>
  <si>
    <t>__onlineUsersCount__</t>
  </si>
  <si>
    <t>Active Users</t>
  </si>
  <si>
    <t>__activeUsersCount__</t>
  </si>
  <si>
    <t>Inactive Users</t>
  </si>
  <si>
    <t>__inactiveUsersCount__</t>
  </si>
  <si>
    <t>Blocked Users</t>
  </si>
  <si>
    <t>__blockedUsersCount__</t>
  </si>
  <si>
    <t>Awaiting Abuse Reports</t>
  </si>
  <si>
    <t>__awaitingAbuseReportsCount__</t>
  </si>
  <si>
    <t>Current Month Earnings</t>
  </si>
  <si>
    <t>__currencyCode__ __currentMonthIncome__</t>
  </si>
  <si>
    <t>Earnings Overview</t>
  </si>
  <si>
    <t>Last 12 Month Registrations</t>
  </si>
  <si>
    <t>Earnings</t>
  </si>
  <si>
    <t>Generate Fake Users</t>
  </si>
  <si>
    <t>Number of users</t>
  </si>
  <si>
    <t>Select a Country</t>
  </si>
  <si>
    <t>Random</t>
  </si>
  <si>
    <t>Select a Gender</t>
  </si>
  <si>
    <t>Select a Language</t>
  </si>
  <si>
    <t>Default Password</t>
  </si>
  <si>
    <t>Age from</t>
  </si>
  <si>
    <t>Age to</t>
  </si>
  <si>
    <t>Find Matches</t>
  </si>
  <si>
    <t>Username</t>
  </si>
  <si>
    <t>Looking For</t>
  </si>
  <si>
    <t>All</t>
  </si>
  <si>
    <t>Age Between</t>
  </si>
  <si>
    <t>__translatedAge__</t>
  </si>
  <si>
    <t>Distance in __distanceUnit__</t>
  </si>
  <si>
    <t>Anywhere</t>
  </si>
  <si>
    <t>Only Verified Users</t>
  </si>
  <si>
    <t>Search</t>
  </si>
  <si>
    <t>Show Advanced Filter</t>
  </si>
  <si>
    <t>Hide Advanced Filter</t>
  </si>
  <si>
    <t>Personal</t>
  </si>
  <si>
    <t>Language</t>
  </si>
  <si>
    <t>Relationship Status</t>
  </si>
  <si>
    <t>Work Status</t>
  </si>
  <si>
    <t>Education</t>
  </si>
  <si>
    <t>Select Min Height</t>
  </si>
  <si>
    <t>Select Max Height</t>
  </si>
  <si>
    <t>Search with Advanced Filters</t>
  </si>
  <si>
    <t>__filterCount__ Match Found</t>
  </si>
  <si>
    <t>__filterCount__ Matches Found</t>
  </si>
  <si>
    <t>Load More</t>
  </si>
  <si>
    <t>Looks like you reached the end.</t>
  </si>
  <si>
    <t>There are no matches found.</t>
  </si>
  <si>
    <t>Financial Transactions</t>
  </si>
  <si>
    <t>Financial Transactions: Live</t>
  </si>
  <si>
    <t>Live Transaction</t>
  </si>
  <si>
    <t>Financial Transactions: Test</t>
  </si>
  <si>
    <t>Test Transaction</t>
  </si>
  <si>
    <t>Delete All</t>
  </si>
  <si>
    <t>User</t>
  </si>
  <si>
    <t>Amount</t>
  </si>
  <si>
    <t>Payment Method</t>
  </si>
  <si>
    <t>Package</t>
  </si>
  <si>
    <t>You want to delete all test transactions.</t>
  </si>
  <si>
    <t>Financial Transaction</t>
  </si>
  <si>
    <t>Email References</t>
  </si>
  <si>
    <t>Email Templates</t>
  </si>
  <si>
    <t>Path</t>
  </si>
  <si>
    <t>Activation for app</t>
  </si>
  <si>
    <t>/resources/views/emails/account/activation-for-app.blade.php</t>
  </si>
  <si>
    <t>Account activation</t>
  </si>
  <si>
    <t>/resources/views/emails/account/activation.blade.php</t>
  </si>
  <si>
    <t>Forgot password for app</t>
  </si>
  <si>
    <t>/resources/views/emails/account/forgot-password-for-app.blade.php</t>
  </si>
  <si>
    <t>Login with otp</t>
  </si>
  <si>
    <t>/resources/views/emails/account/login-with-otp.blade.php</t>
  </si>
  <si>
    <t>New email activation</t>
  </si>
  <si>
    <t>/resources/views/emails/account/new-email-activation.blade.php</t>
  </si>
  <si>
    <t>Password reminder</t>
  </si>
  <si>
    <t>/resources/views/emails/account/password-reminder.blade.php</t>
  </si>
  <si>
    <t>Welcome</t>
  </si>
  <si>
    <t>/resources/views/emails/account/welcome.blade.php</t>
  </si>
  <si>
    <t>Contact</t>
  </si>
  <si>
    <t>/resources/views/emails/contact.blade.php</t>
  </si>
  <si>
    <t>Home</t>
  </si>
  <si>
    <t>Encounter</t>
  </si>
  <si>
    <t>Random Users</t>
  </si>
  <si>
    <t>Copyright © __storeName__ __copyrightYear__</t>
  </si>
  <si>
    <t>Chat</t>
  </si>
  <si>
    <t>Loading...</t>
  </si>
  <si>
    <t>This field is required.</t>
  </si>
  <si>
    <t>Please fix this field.</t>
  </si>
  <si>
    <t>Please enter a valid email address.</t>
  </si>
  <si>
    <t>Please enter a valid URL.</t>
  </si>
  <si>
    <t>Please enter a valid date.</t>
  </si>
  <si>
    <t>Please enter a valid date (ISO).</t>
  </si>
  <si>
    <t>Please enter a valid number.</t>
  </si>
  <si>
    <t>Please enter only digits.</t>
  </si>
  <si>
    <t>Please enter the same value again.</t>
  </si>
  <si>
    <t>Please enter no more than {0} characters.</t>
  </si>
  <si>
    <t>Please enter at least {0} characters.</t>
  </si>
  <si>
    <t>Please enter a value between {0} and {1} characters long.</t>
  </si>
  <si>
    <t>Please enter a value between {0} and {1}.</t>
  </si>
  <si>
    <t>Please enter a value less than or equal to {0}.</t>
  </si>
  <si>
    <t>Please enter a value greater than or equal to {0}.</t>
  </si>
  <si>
    <t>Please enter a multiple of {0}.</t>
  </si>
  <si>
    <t>processing</t>
  </si>
  <si>
    <t>Drag &amp; Drop Files or Browse</t>
  </si>
  <si>
    <t>Result Not Found</t>
  </si>
  <si>
    <t>Message is required</t>
  </si>
  <si>
    <t>Stickers</t>
  </si>
  <si>
    <t>type message...</t>
  </si>
  <si>
    <t>Search GIF</t>
  </si>
  <si>
    <t>Send GIF</t>
  </si>
  <si>
    <t>New Message Received</t>
  </si>
  <si>
    <t>__siteName__ message alert!</t>
  </si>
  <si>
    <t>No data available in table</t>
  </si>
  <si>
    <t>Showing _START_ to _END_ of _TOTAL_ entries</t>
  </si>
  <si>
    <t>Showing 0 to 0 of 0 entries</t>
  </si>
  <si>
    <t>(filtered from _MAX_ total entries)</t>
  </si>
  <si>
    <t>Show _MENU_ entries</t>
  </si>
  <si>
    <t>Processing...</t>
  </si>
  <si>
    <t>Search:</t>
  </si>
  <si>
    <t>No matching records found</t>
  </si>
  <si>
    <t>First</t>
  </si>
  <si>
    <t>Last</t>
  </si>
  <si>
    <t>Next</t>
  </si>
  <si>
    <t>Previous</t>
  </si>
  <si>
    <t>: activate to sort column ascending</t>
  </si>
  <si>
    <t>: activate to sort column descending</t>
  </si>
  <si>
    <t>please wait ...</t>
  </si>
  <si>
    <t>Premium</t>
  </si>
  <si>
    <t>Features</t>
  </si>
  <si>
    <t>Login</t>
  </si>
  <si>
    <t>Choose your language</t>
  </si>
  <si>
    <t>Messenger</t>
  </si>
  <si>
    <t>Credit Wallet</t>
  </si>
  <si>
    <t>Profile Booster</t>
  </si>
  <si>
    <t>My Profile</t>
  </si>
  <si>
    <t>My Photos</t>
  </si>
  <si>
    <t>Who likes me</t>
  </si>
  <si>
    <t>This is Premium feature</t>
  </si>
  <si>
    <t>Mutual Likes</t>
  </si>
  <si>
    <t>My Likes</t>
  </si>
  <si>
    <t>My Dislikes</t>
  </si>
  <si>
    <t>Visitors</t>
  </si>
  <si>
    <t>Notifications</t>
  </si>
  <si>
    <t>Featured Users</t>
  </si>
  <si>
    <t>Get yourself in Featured Users</t>
  </si>
  <si>
    <t>Distance From My Location (__distanceUnit__)</t>
  </si>
  <si>
    <t>Be Premium User</t>
  </si>
  <si>
    <t>Be Premium</t>
  </si>
  <si>
    <t>Notification</t>
  </si>
  <si>
    <t>Show All Notifications.</t>
  </si>
  <si>
    <t>There are no new notification.</t>
  </si>
  <si>
    <t>Admin Panel</t>
  </si>
  <si>
    <t>Premium User</t>
  </si>
  <si>
    <t>My Settings</t>
  </si>
  <si>
    <t>Change Password</t>
  </si>
  <si>
    <t>Change Email</t>
  </si>
  <si>
    <t>Logout</t>
  </si>
  <si>
    <t>By boosting your profile you will be a part of featured user and will a get priority in search and random users. It will costs you __boosterPrice__ credits for immediate __boosterPeriod__ minutes</t>
  </si>
  <si>
    <t>Your credit balance is too low, please</t>
  </si>
  <si>
    <t>purchase credits</t>
  </si>
  <si>
    <t>Be Featured</t>
  </si>
  <si>
    <t>Boost</t>
  </si>
  <si>
    <t>Not Now</t>
  </si>
  <si>
    <t>Purchase Credits</t>
  </si>
  <si>
    <t>Pages</t>
  </si>
  <si>
    <t>Gifts</t>
  </si>
  <si>
    <t>Credit Packages</t>
  </si>
  <si>
    <t>Abuse Reports</t>
  </si>
  <si>
    <t>Users</t>
  </si>
  <si>
    <t>User Uploads</t>
  </si>
  <si>
    <t>General</t>
  </si>
  <si>
    <t>Social Logins</t>
  </si>
  <si>
    <t>Integrations</t>
  </si>
  <si>
    <t>Premium Plans</t>
  </si>
  <si>
    <t>Booster</t>
  </si>
  <si>
    <t>Advertisement</t>
  </si>
  <si>
    <t>Custom Profile Fields</t>
  </si>
  <si>
    <t>Languages</t>
  </si>
  <si>
    <t>Fake User Messenger</t>
  </si>
  <si>
    <t>Help References - Emails</t>
  </si>
  <si>
    <t>If you have made changes which doesn't reflecting this link may help to clear all the cache.</t>
  </si>
  <si>
    <t>Clear System Cache</t>
  </si>
  <si>
    <t>Mobile App</t>
  </si>
  <si>
    <t>Admin Section</t>
  </si>
  <si>
    <t>Profile</t>
  </si>
  <si>
    <t>Add Gift</t>
  </si>
  <si>
    <t>Manage Gifts</t>
  </si>
  <si>
    <t>Back to Gifts</t>
  </si>
  <si>
    <t>Normal Price</t>
  </si>
  <si>
    <t>Premium Price</t>
  </si>
  <si>
    <t>Edit Gift</t>
  </si>
  <si>
    <t>Add New Gift</t>
  </si>
  <si>
    <t>Normal Price (In Credits)</t>
  </si>
  <si>
    <t>Premium Price (In Credits)</t>
  </si>
  <si>
    <t>Add Sticker</t>
  </si>
  <si>
    <t>Manage Stickers</t>
  </si>
  <si>
    <t>Back to Stickers</t>
  </si>
  <si>
    <t>Is for premium user only</t>
  </si>
  <si>
    <t>Edit Sticker</t>
  </si>
  <si>
    <t>Add New Sticker</t>
  </si>
  <si>
    <t>Is Premium</t>
  </si>
  <si>
    <t>Ready to Leave?</t>
  </si>
  <si>
    <t>Select "Logout" below if you are ready to end your current session.</t>
  </si>
  <si>
    <t>Error!</t>
  </si>
  <si>
    <t>May be your browser not support Audio/Video Calling. We recommend you to use another browser.</t>
  </si>
  <si>
    <t>Ringing...</t>
  </si>
  <si>
    <t>Calling...</t>
  </si>
  <si>
    <t>Connecting...</t>
  </si>
  <si>
    <t>Connected</t>
  </si>
  <si>
    <t>Call Disconnected...</t>
  </si>
  <si>
    <t>Busy...</t>
  </si>
  <si>
    <t>Incoming Audio Call</t>
  </si>
  <si>
    <t>Incoming Video Call</t>
  </si>
  <si>
    <t>Type to filter</t>
  </si>
  <si>
    <t>Like</t>
  </si>
  <si>
    <t>Dislike</t>
  </si>
  <si>
    <t>Delete All Chat</t>
  </si>
  <si>
    <t>Decline</t>
  </si>
  <si>
    <t>Message Request Declined</t>
  </si>
  <si>
    <t>Are you sure to purchase this sticker</t>
  </si>
  <si>
    <t>User needs to accept chat request</t>
  </si>
  <si>
    <t>Login as</t>
  </si>
  <si>
    <t>Messenger Log</t>
  </si>
  <si>
    <t>Sender</t>
  </si>
  <si>
    <t>Receiver</t>
  </si>
  <si>
    <t>Message</t>
  </si>
  <si>
    <t>Send On</t>
  </si>
  <si>
    <t>Notification For</t>
  </si>
  <si>
    <t>Time</t>
  </si>
  <si>
    <t>There are no notification.</t>
  </si>
  <si>
    <t>The journey to love starts here.</t>
  </si>
  <si>
    <t>Find love that's meant to be.</t>
  </si>
  <si>
    <t>Love is waiting for you.</t>
  </si>
  <si>
    <t>Find love the easy way.</t>
  </si>
  <si>
    <t>The perfect match is just a click away.</t>
  </si>
  <si>
    <t>Find love on your own terms.</t>
  </si>
  <si>
    <t>The best relationships are built on shared interests.</t>
  </si>
  <si>
    <t>Dating should be fun.</t>
  </si>
  <si>
    <t>Your soulmate is waiting for you.</t>
  </si>
  <si>
    <t>Find love, not just a date.</t>
  </si>
  <si>
    <t>Dating doesn't have to be hard.</t>
  </si>
  <si>
    <t>Tired of being single? __siteName__ is the answer to your prayers. We have a wide variety of members to choose from, so you're sure to find someone who is perfect for you. Join and start your love life today!</t>
  </si>
  <si>
    <t>Get Started</t>
  </si>
  <si>
    <t>Find perfect match</t>
  </si>
  <si>
    <t>Looking for</t>
  </si>
  <si>
    <t>Age till</t>
  </si>
  <si>
    <t>Premium Membership Benefits</t>
  </si>
  <si>
    <t>No Ads, Browse in Incognito mode, See Who Likes you, View likes Notifications, Priority In Search Result, Priority In Random User, Audio Call Via Messenger, Video Call Via Messenger, Unlimited User Encounters, Discounts in Stickers &amp; Gifts and Many more ...</t>
  </si>
  <si>
    <t>Register</t>
  </si>
  <si>
    <t>Registrations are free &amp; quick</t>
  </si>
  <si>
    <t>Complete your profile information</t>
  </si>
  <si>
    <t>Find</t>
  </si>
  <si>
    <t>Search for person you are looking for</t>
  </si>
  <si>
    <t>Get encounter with the person, you may interested in</t>
  </si>
  <si>
    <t>Complete your profile</t>
  </si>
  <si>
    <t>An example of where you can put an image of a features, or anything else, along with a description.</t>
  </si>
  <si>
    <t>Address</t>
  </si>
  <si>
    <t>Email</t>
  </si>
  <si>
    <t>Phone</t>
  </si>
  <si>
    <t>Copyright © __siteName__ __year__</t>
  </si>
  <si>
    <t>Add Page</t>
  </si>
  <si>
    <t>Manage Pages</t>
  </si>
  <si>
    <t>Back to Pages</t>
  </si>
  <si>
    <t>Description</t>
  </si>
  <si>
    <t>Edit Page</t>
  </si>
  <si>
    <t>Preview URL</t>
  </si>
  <si>
    <t>Add New Page</t>
  </si>
  <si>
    <t>Created</t>
  </si>
  <si>
    <t>Updated</t>
  </si>
  <si>
    <t>You want to delete this page.</t>
  </si>
  <si>
    <t>Page Link</t>
  </si>
  <si>
    <t>OK</t>
  </si>
  <si>
    <t>Not now</t>
  </si>
  <si>
    <t>Translation Languages</t>
  </si>
  <si>
    <t>Add New Translation Language</t>
  </si>
  <si>
    <t>Language Name</t>
  </si>
  <si>
    <t>Language Code</t>
  </si>
  <si>
    <t>Auto Translate using Microsoft</t>
  </si>
  <si>
    <t>Is RTL</t>
  </si>
  <si>
    <t>Please Note: Valid language code is required for Auto Translation</t>
  </si>
  <si>
    <t>Are you sure, you want to auto translate all the available languages using Microsoft?</t>
  </si>
  <si>
    <t>Auto Translate All  using Microsoft</t>
  </si>
  <si>
    <t>Manage Language: __languageName__</t>
  </si>
  <si>
    <t>Recollect all the translatable strings from the source &amp; make it ready for translations</t>
  </si>
  <si>
    <t>Re-Scan</t>
  </si>
  <si>
    <t>you want to delete this translation language?</t>
  </si>
  <si>
    <t>__languageName__ Language Translations (__translationsCount__)</t>
  </si>
  <si>
    <t>Back to languages</t>
  </si>
  <si>
    <t>Auto Translations</t>
  </si>
  <si>
    <t>Microsoft Translator</t>
  </si>
  <si>
    <t>Microsoft Translator - Key not
                    added</t>
  </si>
  <si>
    <t>Auto translations (Google Spreadsheet)</t>
  </si>
  <si>
    <t>Auto translations using Google Spreadsheet</t>
  </si>
  <si>
    <t>Step 1</t>
  </si>
  <si>
    <t>Export</t>
  </si>
  <si>
    <t>Export Translation Strings to XLSX file</t>
  </si>
  <si>
    <t>Step 2</t>
  </si>
  <si>
    <t>Once downloaded file, Go to __googleSpreadSheetAnchorTag__ and Open the exported spreadsheet using upload.</t>
  </si>
  <si>
    <t>Google Spreadsheets</t>
  </si>
  <si>
    <t>Step 3</t>
  </si>
  <si>
    <t>Then go to Edit Menu and Select Find and Replace option, now find __doubleQuotes__ and replace with __singleQuote__, Also check the option called "Also check within formulas" and click on Replace All button</t>
  </si>
  <si>
    <t>Step 4</t>
  </si>
  <si>
    <t>Now it translate all your string automatically, Now just export using __downloadFunctionPath__ and Drag &amp; Drop or Browse your excel file to process the translations below.</t>
  </si>
  <si>
    <t>Import &amp; Process</t>
  </si>
  <si>
    <t>Please note</t>
  </si>
  <si>
    <t>Google Auto Translate given here is API key less method your IP may get BLOCKED for particular time, if too much requests are done.</t>
  </si>
  <si>
    <t>Singular</t>
  </si>
  <si>
    <t>Google Auto Translate</t>
  </si>
  <si>
    <t>Auto Translate</t>
  </si>
  <si>
    <t>Plural</t>
  </si>
  <si>
    <t>Auto Translation fetched Successfully</t>
  </si>
  <si>
    <t>Google Auto Translate given here is API key less method your IP may get BLOCKED for particular time, if too much requests are done. Check again after few hours or change your internet connection to change IP address</t>
  </si>
  <si>
    <t>Failed to get auto translation</t>
  </si>
  <si>
    <t>There are no blocked users.</t>
  </si>
  <si>
    <t>Activate your new email address</t>
  </si>
  <si>
    <t>Almost finished... You need to confirm your email address. To complete the activation process, please click the link in the email we just sent you.</t>
  </si>
  <si>
    <t>Current Email</t>
  </si>
  <si>
    <t>Current Password</t>
  </si>
  <si>
    <t>New Email</t>
  </si>
  <si>
    <t>Update Email</t>
  </si>
  <si>
    <t>As you had registered using social account &amp; didn’t set the password yet, you need to logout and use Forgot Password link to set a password.</t>
  </si>
  <si>
    <t>New Password</t>
  </si>
  <si>
    <t>New Password Confirmation</t>
  </si>
  <si>
    <t>Update Password</t>
  </si>
  <si>
    <t>Full Name</t>
  </si>
  <si>
    <t>Subject</t>
  </si>
  <si>
    <t>Back to Login</t>
  </si>
  <si>
    <t>Back to Home</t>
  </si>
  <si>
    <t>Selected</t>
  </si>
  <si>
    <t>Your Wallet Balance</t>
  </si>
  <si>
    <t>__creditBalance__ Credit</t>
  </si>
  <si>
    <t>__creditBalance__ Credits</t>
  </si>
  <si>
    <t>You can use these credits on this website for the various purchases like to buy Premium Membership, Profile Booster, Gift &amp; Sticker purchases etc</t>
  </si>
  <si>
    <t>Buy Credits</t>
  </si>
  <si>
    <t>Wallet Transactions</t>
  </si>
  <si>
    <t>Buy More Credits</t>
  </si>
  <si>
    <t>Please select package to purchase credits.</t>
  </si>
  <si>
    <t>__credits__ Credit</t>
  </si>
  <si>
    <t>__credits__ Credits</t>
  </si>
  <si>
    <t>for __currencyCode__ __price__ only</t>
  </si>
  <si>
    <t>There are no packages</t>
  </si>
  <si>
    <t>Stripe Payment</t>
  </si>
  <si>
    <t>Razorpay Payment</t>
  </si>
  <si>
    <t>Coingate Payment</t>
  </si>
  <si>
    <t>Payment Canceled by User</t>
  </si>
  <si>
    <t>Something went wrong with paypal checkout, please contact to administrator.</t>
  </si>
  <si>
    <t>Something went wrong with Coingate, please contact to administrator.</t>
  </si>
  <si>
    <t>Payment Successful, Credits has been added successfully to your wallet</t>
  </si>
  <si>
    <t>Reload to Update</t>
  </si>
  <si>
    <t>Transaction On</t>
  </si>
  <si>
    <t>Transaction For</t>
  </si>
  <si>
    <t>Credits (credited/debited)</t>
  </si>
  <si>
    <t>Method</t>
  </si>
  <si>
    <t>Mode</t>
  </si>
  <si>
    <t>Reset your password</t>
  </si>
  <si>
    <t>We have sent password reset link to your email address..</t>
  </si>
  <si>
    <t>Forgot Your Password?</t>
  </si>
  <si>
    <t>We get it, stuff happens. Just enter your email address below and we'll send you a link to reset your password!</t>
  </si>
  <si>
    <t>Enter Your Email Address</t>
  </si>
  <si>
    <t>Reset Password</t>
  </si>
  <si>
    <t>Have a Password?</t>
  </si>
  <si>
    <t>Login to your account</t>
  </si>
  <si>
    <t>Username/Email</t>
  </si>
  <si>
    <t>Use mobile number with country code with 0 prefix</t>
  </si>
  <si>
    <t>Mobile Number</t>
  </si>
  <si>
    <t>Password</t>
  </si>
  <si>
    <t>Remember Me</t>
  </si>
  <si>
    <t>Login with Google</t>
  </si>
  <si>
    <t>Login with Facebook</t>
  </si>
  <si>
    <t>Login with OTP</t>
  </si>
  <si>
    <t>Forgot Password?</t>
  </si>
  <si>
    <t>Don't have a Account? Create one its Free!!</t>
  </si>
  <si>
    <t>Create an Account!</t>
  </si>
  <si>
    <t>Add New User</t>
  </si>
  <si>
    <t>Back to Users</t>
  </si>
  <si>
    <t>First Name</t>
  </si>
  <si>
    <t>Last Name</t>
  </si>
  <si>
    <t>Confirm Password</t>
  </si>
  <si>
    <t>Designation</t>
  </si>
  <si>
    <t>User Details</t>
  </si>
  <si>
    <t>Update User</t>
  </si>
  <si>
    <t>Manage Users</t>
  </si>
  <si>
    <t>Select Country Code</t>
  </si>
  <si>
    <t>Manage Users: Accepted</t>
  </si>
  <si>
    <t>Manage Users: Inactive</t>
  </si>
  <si>
    <t>Inactive</t>
  </si>
  <si>
    <t>Manage Users: Deleted</t>
  </si>
  <si>
    <t>Deleted</t>
  </si>
  <si>
    <t>Manage Users: Never Activated</t>
  </si>
  <si>
    <t>Never Activated</t>
  </si>
  <si>
    <t>Manage Users: Blocked</t>
  </si>
  <si>
    <t>Blocked</t>
  </si>
  <si>
    <t>Manage Users: Fake</t>
  </si>
  <si>
    <t>All Fake</t>
  </si>
  <si>
    <t>Profile Picture</t>
  </si>
  <si>
    <t>DOB</t>
  </si>
  <si>
    <t>Gender</t>
  </si>
  <si>
    <t>Registered via</t>
  </si>
  <si>
    <t>You want to delete this user, it will be placed in deleted tab.</t>
  </si>
  <si>
    <t>You want to permanent delete this user.</t>
  </si>
  <si>
    <t>Verified User</t>
  </si>
  <si>
    <t>Fake User</t>
  </si>
  <si>
    <t>Transactions</t>
  </si>
  <si>
    <t>Verify</t>
  </si>
  <si>
    <t>Restore</t>
  </si>
  <si>
    <t>Block</t>
  </si>
  <si>
    <t>Soft Delete</t>
  </si>
  <si>
    <t>Unblock</t>
  </si>
  <si>
    <t>Allocate Credits</t>
  </si>
  <si>
    <t>Allocate Credits to __fullName__</t>
  </si>
  <si>
    <t>User Transactions</t>
  </si>
  <si>
    <t>Credit Type</t>
  </si>
  <si>
    <t>Select Code</t>
  </si>
  <si>
    <t>There are no mutual likes.</t>
  </si>
  <si>
    <t>There are no Disliked users.</t>
  </si>
  <si>
    <t>There are no liked users.</t>
  </si>
  <si>
    <t>Login With OTP</t>
  </si>
  <si>
    <t>Email or Mobile</t>
  </si>
  <si>
    <t xml:space="preserve">Email </t>
  </si>
  <si>
    <t>Send OTP</t>
  </si>
  <si>
    <t>Want to login with Password?</t>
  </si>
  <si>
    <t>Load more</t>
  </si>
  <si>
    <t>Online</t>
  </si>
  <si>
    <t>Idle</t>
  </si>
  <si>
    <t>Offline</t>
  </si>
  <si>
    <t>Your daily limit for encounters may exceed or there are no users to show.</t>
  </si>
  <si>
    <t>This is a premium feature, to view encounter you need to buy premium plan first.</t>
  </si>
  <si>
    <t>Manage User Uploads</t>
  </si>
  <si>
    <t>Type</t>
  </si>
  <si>
    <t>You want to delete this Photo</t>
  </si>
  <si>
    <t>Congratulations</t>
  </si>
  <si>
    <t>You are the Premium User now</t>
  </si>
  <si>
    <t>You are a Premium User</t>
  </si>
  <si>
    <t>Premium Membership</t>
  </si>
  <si>
    <t>Plan Details</t>
  </si>
  <si>
    <t>Plan</t>
  </si>
  <si>
    <t>Expiry</t>
  </si>
  <si>
    <t>Extend your premium plan</t>
  </si>
  <si>
    <t>Choose Duration Plan for Premium</t>
  </si>
  <si>
    <t>__creditPrice__ Credit</t>
  </si>
  <si>
    <t>__creditPrice__ Credits</t>
  </si>
  <si>
    <t>Be Premium Now</t>
  </si>
  <si>
    <t>There are no premium plans.</t>
  </si>
  <si>
    <t>Premium Features</t>
  </si>
  <si>
    <t>Discounts on Gifts, Stickers &amp; Profile Booster</t>
  </si>
  <si>
    <t>Premium Badge</t>
  </si>
  <si>
    <t>Priority In Search Result &amp; Random Users</t>
  </si>
  <si>
    <t>There are no premium features.</t>
  </si>
  <si>
    <t>You want to buy __selectedPlanTitle__ plan.</t>
  </si>
  <si>
    <t>Your credit balance is too low, please purchase credits</t>
  </si>
  <si>
    <t>Update Profile</t>
  </si>
  <si>
    <t>Please complete your profile</t>
  </si>
  <si>
    <t>Profile Pictures</t>
  </si>
  <si>
    <t>Choose Location</t>
  </si>
  <si>
    <t>Finished</t>
  </si>
  <si>
    <t>Birthday</t>
  </si>
  <si>
    <t>DD-MM-YYYY</t>
  </si>
  <si>
    <t>Choose your gender</t>
  </si>
  <si>
    <t>Drag &amp; Drop your picture or __browseAction__</t>
  </si>
  <si>
    <t>Browse</t>
  </si>
  <si>
    <t>Location</t>
  </si>
  <si>
    <t>Enter a location</t>
  </si>
  <si>
    <t>Something went wrong with Google Api Key, please contact to system administrator.</t>
  </si>
  <si>
    <t>Finish</t>
  </si>
  <si>
    <t>There are no visitors.</t>
  </si>
  <si>
    <t>This user is unavailable.</t>
  </si>
  <si>
    <t>You have blocked this user.</t>
  </si>
  <si>
    <t>Report</t>
  </si>
  <si>
    <t>__totalUserLike__ like</t>
  </si>
  <si>
    <t>__totalUserLike__ likes</t>
  </si>
  <si>
    <t>__totalVisitors__ view</t>
  </si>
  <si>
    <t>__totalVisitors__ views</t>
  </si>
  <si>
    <t>Liked</t>
  </si>
  <si>
    <t>Disliked</t>
  </si>
  <si>
    <t>Send Message or Gift</t>
  </si>
  <si>
    <t>Send Gift</t>
  </si>
  <si>
    <t>Gift</t>
  </si>
  <si>
    <t>Like Dislike</t>
  </si>
  <si>
    <t>About Me</t>
  </si>
  <si>
    <t>Photos</t>
  </si>
  <si>
    <t>Ooops... No images found...</t>
  </si>
  <si>
    <t>sent by</t>
  </si>
  <si>
    <t>This is a private gift you and only sender can see this.</t>
  </si>
  <si>
    <t>Show More</t>
  </si>
  <si>
    <t>Show Less</t>
  </si>
  <si>
    <t>There are no gifts.</t>
  </si>
  <si>
    <t>Basic Information</t>
  </si>
  <si>
    <t>Preferred Language</t>
  </si>
  <si>
    <t>Choose your Preferred Language</t>
  </si>
  <si>
    <t>Choose your Relationship Status</t>
  </si>
  <si>
    <t>Choose your work status</t>
  </si>
  <si>
    <t>Choose your education</t>
  </si>
  <si>
    <t>Say something about yourself.</t>
  </si>
  <si>
    <t>Choose __label__</t>
  </si>
  <si>
    <t>Abuse Report to __username__</t>
  </si>
  <si>
    <t>(Credits Available:  __availableCredits__)</t>
  </si>
  <si>
    <t>Private</t>
  </si>
  <si>
    <t>Send</t>
  </si>
  <si>
    <t>There are no gifts</t>
  </si>
  <si>
    <t>You want to block this user.</t>
  </si>
  <si>
    <t>Reset Your Password?</t>
  </si>
  <si>
    <t>Notification Settings</t>
  </si>
  <si>
    <t>Show Visitors Notification</t>
  </si>
  <si>
    <t>Show Likes Notification</t>
  </si>
  <si>
    <t>Show Gifts Notification</t>
  </si>
  <si>
    <t>Show Messages Notification</t>
  </si>
  <si>
    <t>Show Login Notification For Your Liked Users</t>
  </si>
  <si>
    <t>There are no photos found.</t>
  </si>
  <si>
    <t>Delete Account</t>
  </si>
  <si>
    <t>All content including photos and other data will be permanently removed!</t>
  </si>
  <si>
    <t>Delete account?</t>
  </si>
  <si>
    <t>Are you sure you want to delete your account? All content including photos and other data will be permanently removed!</t>
  </si>
  <si>
    <t>Enter your password</t>
  </si>
  <si>
    <t>Create an Account</t>
  </si>
  <si>
    <t>unique username</t>
  </si>
  <si>
    <t>Unique Username</t>
  </si>
  <si>
    <t>mobile number</t>
  </si>
  <si>
    <t>email address</t>
  </si>
  <si>
    <t>unique email</t>
  </si>
  <si>
    <t>Date of Birth</t>
  </si>
  <si>
    <t xml:space="preserve">I accept all </t>
  </si>
  <si>
    <t>terms and conditions</t>
  </si>
  <si>
    <t>and</t>
  </si>
  <si>
    <t>privacy policy</t>
  </si>
  <si>
    <t>Already have an account?</t>
  </si>
  <si>
    <t>Verify OTP</t>
  </si>
  <si>
    <t>OTP</t>
  </si>
  <si>
    <t>Enter OTP</t>
  </si>
  <si>
    <t>Who Likes Me</t>
  </si>
  <si>
    <t>There are no users who liked me.</t>
  </si>
  <si>
    <t>This is a premium feature, to view who likes me you need to buy premium plan first.</t>
  </si>
  <si>
    <t>1 Day</t>
  </si>
  <si>
    <t>1 Week</t>
  </si>
  <si>
    <t>1 Month</t>
  </si>
  <si>
    <t>Half Year</t>
  </si>
  <si>
    <t>Year</t>
  </si>
  <si>
    <t>Life Time</t>
  </si>
  <si>
    <t>No Ads</t>
  </si>
  <si>
    <t>All Users</t>
  </si>
  <si>
    <t>Premium Users</t>
  </si>
  <si>
    <t>Browse in Incognito mode</t>
  </si>
  <si>
    <t>Show Who Likes Me</t>
  </si>
  <si>
    <t>Audio Call Via Messenger</t>
  </si>
  <si>
    <t>Video Call Via Messenger</t>
  </si>
  <si>
    <t>User Encounter</t>
  </si>
  <si>
    <t>728 X 90 (Appear in Header)</t>
  </si>
  <si>
    <t>728 X 90 (Appear in Footer)</t>
  </si>
  <si>
    <t>200 X 200 (Appear in User Sidebar)</t>
  </si>
  <si>
    <t>Suspended</t>
  </si>
  <si>
    <t>On Hold</t>
  </si>
  <si>
    <t>Completed</t>
  </si>
  <si>
    <t>Invite</t>
  </si>
  <si>
    <t>Do Not Display</t>
  </si>
  <si>
    <t>User Choice</t>
  </si>
  <si>
    <t>Any One</t>
  </si>
  <si>
    <t>No One</t>
  </si>
  <si>
    <t>People I Liked</t>
  </si>
  <si>
    <t>Buying Package</t>
  </si>
  <si>
    <t>Sticker</t>
  </si>
  <si>
    <t>Profile Boost</t>
  </si>
  <si>
    <t>Premium Plan</t>
  </si>
  <si>
    <t>Bonus Credits</t>
  </si>
  <si>
    <t>Awaiting Payment</t>
  </si>
  <si>
    <t>Pending</t>
  </si>
  <si>
    <t>Refunded</t>
  </si>
  <si>
    <t>Test</t>
  </si>
  <si>
    <t>Live</t>
  </si>
  <si>
    <t>Bonuses</t>
  </si>
  <si>
    <t>Purchased</t>
  </si>
  <si>
    <t>Male</t>
  </si>
  <si>
    <t>Female</t>
  </si>
  <si>
    <t>Secret</t>
  </si>
  <si>
    <t>English</t>
  </si>
  <si>
    <t>Arabic</t>
  </si>
  <si>
    <t>Dutch</t>
  </si>
  <si>
    <t>French</t>
  </si>
  <si>
    <t>German</t>
  </si>
  <si>
    <t>Italian</t>
  </si>
  <si>
    <t>Portuguese</t>
  </si>
  <si>
    <t>Russian</t>
  </si>
  <si>
    <t>Spanish</t>
  </si>
  <si>
    <t>Turkish</t>
  </si>
  <si>
    <t>Urdu</t>
  </si>
  <si>
    <t>Hindi</t>
  </si>
  <si>
    <t>Marathi</t>
  </si>
  <si>
    <t>Chinese</t>
  </si>
  <si>
    <t>Japanese</t>
  </si>
  <si>
    <t>Bengali</t>
  </si>
  <si>
    <t>Persian</t>
  </si>
  <si>
    <t>Korean</t>
  </si>
  <si>
    <t>Tamil</t>
  </si>
  <si>
    <t>Hausa</t>
  </si>
  <si>
    <t>Indonesian</t>
  </si>
  <si>
    <t>Panjabi</t>
  </si>
  <si>
    <t>Married</t>
  </si>
  <si>
    <t>Widow</t>
  </si>
  <si>
    <t>Studying</t>
  </si>
  <si>
    <t>Working</t>
  </si>
  <si>
    <t>Looking for work</t>
  </si>
  <si>
    <t>Retired</t>
  </si>
  <si>
    <t>Self-Employed</t>
  </si>
  <si>
    <t>Secondary school</t>
  </si>
  <si>
    <t>ITI</t>
  </si>
  <si>
    <t>College</t>
  </si>
  <si>
    <t>University</t>
  </si>
  <si>
    <t>Advanced degree</t>
  </si>
</sst>
</file>

<file path=xl/styles.xml><?xml version="1.0" encoding="utf-8"?>
<styleSheet xmlns="http://schemas.openxmlformats.org/spreadsheetml/2006/main" xmlns:x14ac="http://schemas.microsoft.com/office/spreadsheetml/2009/9/ac" xmlns:mc="http://schemas.openxmlformats.org/markup-compatibility/2006">
  <fonts count="2">
    <font>
      <sz val="10.0"/>
      <color rgb="FF000000"/>
      <name val="Arial"/>
      <scheme val="minor"/>
    </font>
    <font>
      <color theme="1"/>
      <name val="Arial"/>
      <scheme val="minor"/>
    </font>
  </fonts>
  <fills count="2">
    <fill>
      <patternFill patternType="none"/>
    </fill>
    <fill>
      <patternFill patternType="lightGray"/>
    </fill>
  </fills>
  <borders count="1">
    <border/>
  </borders>
  <cellStyleXfs count="1">
    <xf borderId="0" fillId="0" fontId="0" numFmtId="0" applyAlignment="1" applyFont="1"/>
  </cellStyleXfs>
  <cellXfs count="2">
    <xf borderId="0" fillId="0" fontId="0" numFmtId="0" xfId="0" applyAlignment="1" applyFont="1">
      <alignment readingOrder="0" shrinkToFit="0" vertical="bottom" wrapText="0"/>
    </xf>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1.5"/>
  </cols>
  <sheetData>
    <row r="1">
      <c r="A1" s="1" t="s">
        <v>0</v>
      </c>
      <c r="B1" s="1" t="str">
        <f>IFERROR(__xludf.DUMMYFUNCTION("GOOGLETRANSLATE(A1, ""en"", ""ar"")"),"تم تعطيل وظيفة الحفظ في هذا العرض التوضيحي.")</f>
        <v>تم تعطيل وظيفة الحفظ في هذا العرض التوضيحي.</v>
      </c>
    </row>
    <row r="2">
      <c r="A2" s="1" t="s">
        <v>1</v>
      </c>
      <c r="B2" s="1" t="str">
        <f>IFERROR(__xludf.DUMMYFUNCTION("GOOGLETRANSLATE(A2, ""en"", ""ar"")"),"يبدو أن حسابك غير نشط أو محذوف أو غير نشط، يرجى الاتصال بالمسؤول.")</f>
        <v>يبدو أن حسابك غير نشط أو محذوف أو غير نشط، يرجى الاتصال بالمسؤول.</v>
      </c>
    </row>
    <row r="3">
      <c r="A3" s="1" t="s">
        <v>2</v>
      </c>
      <c r="B3" s="1" t="str">
        <f>IFERROR(__xludf.DUMMYFUNCTION("GOOGLETRANSLATE(A3, ""en"", ""ar"")"),"الرجاء تسجيل الدخول لإكمال الطلب.")</f>
        <v>الرجاء تسجيل الدخول لإكمال الطلب.</v>
      </c>
    </row>
    <row r="4">
      <c r="A4" s="1" t="s">
        <v>3</v>
      </c>
      <c r="B4" s="1" t="str">
        <f>IFERROR(__xludf.DUMMYFUNCTION("GOOGLETRANSLATE(A4, ""en"", ""ar"")"),"يبدو أن حسابك غير نشط، يرجى الاتصال بالمسؤول.")</f>
        <v>يبدو أن حسابك غير نشط، يرجى الاتصال بالمسؤول.</v>
      </c>
    </row>
    <row r="5">
      <c r="A5" s="1" t="s">
        <v>4</v>
      </c>
      <c r="B5" s="1" t="str">
        <f>IFERROR(__xludf.DUMMYFUNCTION("GOOGLETRANSLATE(A5, ""en"", ""ar"")"),"يرجى ملء معلومات ملفك الشخصي.")</f>
        <v>يرجى ملء معلومات ملفك الشخصي.</v>
      </c>
    </row>
    <row r="6">
      <c r="A6" s="1" t="s">
        <v>5</v>
      </c>
      <c r="B6" s="1" t="str">
        <f>IFERROR(__xludf.DUMMYFUNCTION("GOOGLETRANSLATE(A6, ""en"", ""ar"")"),"التقرير غير موجود")</f>
        <v>التقرير غير موجود</v>
      </c>
    </row>
    <row r="7">
      <c r="A7" s="1" t="s">
        <v>6</v>
      </c>
      <c r="B7" s="1" t="str">
        <f>IFERROR(__xludf.DUMMYFUNCTION("GOOGLETRANSLATE(A7, ""en"", ""ar"")"),"لا يمكن الإشراف على المشرف")</f>
        <v>لا يمكن الإشراف على المشرف</v>
      </c>
    </row>
    <row r="8">
      <c r="A8" s="1" t="s">
        <v>7</v>
      </c>
      <c r="B8" s="1" t="str">
        <f>IFERROR(__xludf.DUMMYFUNCTION("GOOGLETRANSLATE(A8, ""en"", ""ar"")"),"تم الإشراف على التقرير بنجاح")</f>
        <v>تم الإشراف على التقرير بنجاح</v>
      </c>
    </row>
    <row r="9">
      <c r="A9" s="1" t="s">
        <v>8</v>
      </c>
      <c r="B9" s="1" t="str">
        <f>IFERROR(__xludf.DUMMYFUNCTION("GOOGLETRANSLATE(A9, ""en"", ""ar"")"),"التقرير غير خاضع للإشراف.")</f>
        <v>التقرير غير خاضع للإشراف.</v>
      </c>
    </row>
    <row r="10">
      <c r="A10" s="1" t="s">
        <v>9</v>
      </c>
      <c r="B10" s="1" t="str">
        <f>IFERROR(__xludf.DUMMYFUNCTION("GOOGLETRANSLATE(A10, ""en"", ""ar"")"),"نوع الصفحة غير صالح.")</f>
        <v>نوع الصفحة غير صالح.</v>
      </c>
    </row>
    <row r="11">
      <c r="A11" s="1" t="s">
        <v>10</v>
      </c>
      <c r="B11" s="1" t="str">
        <f>IFERROR(__xludf.DUMMYFUNCTION("GOOGLETRANSLATE(A11, ""en"", ""ar"")"),"تحتاج إلى شراء ترخيص ممتد لاستخدام المفاتيح المباشرة.")</f>
        <v>تحتاج إلى شراء ترخيص ممتد لاستخدام المفاتيح المباشرة.</v>
      </c>
    </row>
    <row r="12">
      <c r="A12" s="1" t="s">
        <v>11</v>
      </c>
      <c r="B12" s="1" t="str">
        <f>IFERROR(__xludf.DUMMYFUNCTION("GOOGLETRANSLATE(A12, ""en"", ""ar"")"),"تم تحديث التكوين بنجاح.")</f>
        <v>تم تحديث التكوين بنجاح.</v>
      </c>
    </row>
    <row r="13">
      <c r="A13" s="1" t="s">
        <v>12</v>
      </c>
      <c r="B13" s="1" t="str">
        <f>IFERROR(__xludf.DUMMYFUNCTION("GOOGLETRANSLATE(A13, ""en"", ""ar"")"),"لا شيء محدث.")</f>
        <v>لا شيء محدث.</v>
      </c>
    </row>
    <row r="14">
      <c r="A14" s="1" t="s">
        <v>13</v>
      </c>
      <c r="B14" s="1" t="str">
        <f>IFERROR(__xludf.DUMMYFUNCTION("GOOGLETRANSLATE(A14, ""en"", ""ar"")"),"حدث خطأ ما على الخادم.")</f>
        <v>حدث خطأ ما على الخادم.</v>
      </c>
    </row>
    <row r="15">
      <c r="A15" s="1" t="s">
        <v>14</v>
      </c>
      <c r="B15" s="1" t="str">
        <f>IFERROR(__xludf.DUMMYFUNCTION("GOOGLETRANSLATE(A15, ""en"", ""ar"")"),"حدد نوع الإدخال.")</f>
        <v>حدد نوع الإدخال.</v>
      </c>
    </row>
    <row r="16">
      <c r="A16" s="1" t="s">
        <v>15</v>
      </c>
      <c r="B16" s="1" t="str">
        <f>IFERROR(__xludf.DUMMYFUNCTION("GOOGLETRANSLATE(A16, ""en"", ""ar"")"),"حدث خطأ ما.")</f>
        <v>حدث خطأ ما.</v>
      </c>
    </row>
    <row r="17">
      <c r="A17" s="1" t="s">
        <v>16</v>
      </c>
      <c r="B17" s="1" t="str">
        <f>IFERROR(__xludf.DUMMYFUNCTION("GOOGLETRANSLATE(A17, ""en"", ""ar"")"),"حقل الملف الشخصي مطلوب.")</f>
        <v>حقل الملف الشخصي مطلوب.</v>
      </c>
    </row>
    <row r="18">
      <c r="A18" s="1" t="s">
        <v>17</v>
      </c>
      <c r="B18" s="1" t="str">
        <f>IFERROR(__xludf.DUMMYFUNCTION("GOOGLETRANSLATE(A18, ""en"", ""ar"")"),"تم تحديث حقل ملف التعريف المخصص بنجاح.")</f>
        <v>تم تحديث حقل ملف التعريف المخصص بنجاح.</v>
      </c>
    </row>
    <row r="19">
      <c r="A19" s="1" t="s">
        <v>18</v>
      </c>
      <c r="B19" s="1" t="str">
        <f>IFERROR(__xludf.DUMMYFUNCTION("GOOGLETRANSLATE(A19, ""en"", ""ar"")"),"لا شيء ليتم التحديث.")</f>
        <v>لا شيء ليتم التحديث.</v>
      </c>
    </row>
    <row r="20">
      <c r="A20" s="1" t="s">
        <v>19</v>
      </c>
      <c r="B20" s="1" t="str">
        <f>IFERROR(__xludf.DUMMYFUNCTION("GOOGLETRANSLATE(A20, ""en"", ""ar"")"),"تم حذف حقل الملف الشخصي المخصص بنجاح.")</f>
        <v>تم حذف حقل الملف الشخصي المخصص بنجاح.</v>
      </c>
    </row>
    <row r="21" ht="15.75" customHeight="1">
      <c r="A21" s="1" t="s">
        <v>20</v>
      </c>
      <c r="B21" s="1" t="str">
        <f>IFERROR(__xludf.DUMMYFUNCTION("GOOGLETRANSLATE(A21, ""en"", ""ar"")"),"لم يتم حذف حقل ملف التعريف المخصص.")</f>
        <v>لم يتم حذف حقل ملف التعريف المخصص.</v>
      </c>
    </row>
    <row r="22" ht="15.75" customHeight="1">
      <c r="A22" s="1" t="s">
        <v>21</v>
      </c>
      <c r="B22" s="1" t="str">
        <f>IFERROR(__xludf.DUMMYFUNCTION("GOOGLETRANSLATE(A22, ""en"", ""ar"")"),"المستخدم غير موجود.")</f>
        <v>المستخدم غير موجود.</v>
      </c>
    </row>
    <row r="23" ht="15.75" customHeight="1">
      <c r="A23" s="1" t="s">
        <v>22</v>
      </c>
      <c r="B23" s="1" t="str">
        <f>IFERROR(__xludf.DUMMYFUNCTION("GOOGLETRANSLATE(A23, ""en"", ""ar"")"),"تمت إضافة الحزمة بنجاح.")</f>
        <v>تمت إضافة الحزمة بنجاح.</v>
      </c>
    </row>
    <row r="24" ht="15.75" customHeight="1">
      <c r="A24" s="1" t="s">
        <v>23</v>
      </c>
      <c r="B24" s="1" t="str">
        <f>IFERROR(__xludf.DUMMYFUNCTION("GOOGLETRANSLATE(A24, ""en"", ""ar"")"),"لم تتم إضافة الحزمة.")</f>
        <v>لم تتم إضافة الحزمة.</v>
      </c>
    </row>
    <row r="25" ht="15.75" customHeight="1">
      <c r="A25" s="1" t="s">
        <v>24</v>
      </c>
      <c r="B25" s="1" t="str">
        <f>IFERROR(__xludf.DUMMYFUNCTION("GOOGLETRANSLATE(A25, ""en"", ""ar"")"),"الحزمة غير موجودة")</f>
        <v>الحزمة غير موجودة</v>
      </c>
    </row>
    <row r="26" ht="15.75" customHeight="1">
      <c r="A26" s="1" t="s">
        <v>25</v>
      </c>
      <c r="B26" s="1" t="str">
        <f>IFERROR(__xludf.DUMMYFUNCTION("GOOGLETRANSLATE(A26, ""en"", ""ar"")"),"تم تحديث الحزمة بنجاح.")</f>
        <v>تم تحديث الحزمة بنجاح.</v>
      </c>
    </row>
    <row r="27" ht="15.75" customHeight="1">
      <c r="A27" s="1" t="s">
        <v>26</v>
      </c>
      <c r="B27" s="1" t="str">
        <f>IFERROR(__xludf.DUMMYFUNCTION("GOOGLETRANSLATE(A27, ""en"", ""ar"")"),"لم يتم تحديث الحزمة.")</f>
        <v>لم يتم تحديث الحزمة.</v>
      </c>
    </row>
    <row r="28" ht="15.75" customHeight="1">
      <c r="A28" s="1" t="s">
        <v>27</v>
      </c>
      <c r="B28" s="1" t="str">
        <f>IFERROR(__xludf.DUMMYFUNCTION("GOOGLETRANSLATE(A28, ""en"", ""ar"")"),"تم حذف الحزمة بنجاح.")</f>
        <v>تم حذف الحزمة بنجاح.</v>
      </c>
    </row>
    <row r="29" ht="15.75" customHeight="1">
      <c r="A29" s="1" t="s">
        <v>28</v>
      </c>
      <c r="B29" s="1" t="str">
        <f>IFERROR(__xludf.DUMMYFUNCTION("GOOGLETRANSLATE(A29, ""en"", ""ar"")"),"لم يتم حذف الحزمة.")</f>
        <v>لم يتم حذف الحزمة.</v>
      </c>
    </row>
    <row r="30" ht="15.75" customHeight="1">
      <c r="A30" s="1" t="s">
        <v>29</v>
      </c>
      <c r="B30" s="1" t="str">
        <f>IFERROR(__xludf.DUMMYFUNCTION("GOOGLETRANSLATE(A30, ""en"", ""ar"")"),"حدث خطأ ما على الخادم، يرجى المحاولة مرة أخرى لاحقًا.")</f>
        <v>حدث خطأ ما على الخادم، يرجى المحاولة مرة أخرى لاحقًا.</v>
      </c>
    </row>
    <row r="31" ht="15.75" customHeight="1">
      <c r="A31" s="1" t="s">
        <v>30</v>
      </c>
      <c r="B31" s="1" t="str">
        <f>IFERROR(__xludf.DUMMYFUNCTION("GOOGLETRANSLATE(A31, ""en"", ""ar"")"),"المعاملة غير موجودة")</f>
        <v>المعاملة غير موجودة</v>
      </c>
    </row>
    <row r="32" ht="15.75" customHeight="1">
      <c r="A32" s="1" t="s">
        <v>31</v>
      </c>
      <c r="B32" s="1" t="str">
        <f>IFERROR(__xludf.DUMMYFUNCTION("GOOGLETRANSLATE(A32, ""en"", ""ar"")"),"تم حذف جميع المعاملات التجريبية بنجاح.")</f>
        <v>تم حذف جميع المعاملات التجريبية بنجاح.</v>
      </c>
    </row>
    <row r="33" ht="15.75" customHeight="1">
      <c r="A33" s="1" t="s">
        <v>32</v>
      </c>
      <c r="B33" s="1" t="str">
        <f>IFERROR(__xludf.DUMMYFUNCTION("GOOGLETRANSLATE(A33, ""en"", ""ar"")"),"المعاملات لم يتم حذفها.")</f>
        <v>المعاملات لم يتم حذفها.</v>
      </c>
    </row>
    <row r="34" ht="15.75" customHeight="1">
      <c r="A34" s="1" t="s">
        <v>33</v>
      </c>
      <c r="B34" s="1" t="str">
        <f>IFERROR(__xludf.DUMMYFUNCTION("GOOGLETRANSLATE(A34, ""en"", ""ar"")"),"طلب غير صالح")</f>
        <v>طلب غير صالح</v>
      </c>
    </row>
    <row r="35" ht="15.75" customHeight="1">
      <c r="A35" s="1" t="s">
        <v>34</v>
      </c>
      <c r="B35" s="1" t="str">
        <f>IFERROR(__xludf.DUMMYFUNCTION("GOOGLETRANSLATE(A35, ""en"", ""ar"")"),"تمت إضافة الهدية بنجاح.")</f>
        <v>تمت إضافة الهدية بنجاح.</v>
      </c>
    </row>
    <row r="36" ht="15.75" customHeight="1">
      <c r="A36" s="1" t="s">
        <v>35</v>
      </c>
      <c r="B36" s="1" t="str">
        <f>IFERROR(__xludf.DUMMYFUNCTION("GOOGLETRANSLATE(A36, ""en"", ""ar"")"),"لم تتم إضافة الهدية.")</f>
        <v>لم تتم إضافة الهدية.</v>
      </c>
    </row>
    <row r="37" ht="15.75" customHeight="1">
      <c r="A37" s="1" t="s">
        <v>36</v>
      </c>
      <c r="B37" s="1" t="str">
        <f>IFERROR(__xludf.DUMMYFUNCTION("GOOGLETRANSLATE(A37, ""en"", ""ar"")"),"الهدية غير موجودة")</f>
        <v>الهدية غير موجودة</v>
      </c>
    </row>
    <row r="38" ht="15.75" customHeight="1">
      <c r="A38" s="1" t="s">
        <v>37</v>
      </c>
      <c r="B38" s="1" t="str">
        <f>IFERROR(__xludf.DUMMYFUNCTION("GOOGLETRANSLATE(A38, ""en"", ""ar"")"),"تم تحديث الهدية بنجاح.")</f>
        <v>تم تحديث الهدية بنجاح.</v>
      </c>
    </row>
    <row r="39" ht="15.75" customHeight="1">
      <c r="A39" s="1" t="s">
        <v>38</v>
      </c>
      <c r="B39" s="1" t="str">
        <f>IFERROR(__xludf.DUMMYFUNCTION("GOOGLETRANSLATE(A39, ""en"", ""ar"")"),"لم يتم تحديث الهدية.")</f>
        <v>لم يتم تحديث الهدية.</v>
      </c>
    </row>
    <row r="40" ht="15.75" customHeight="1">
      <c r="A40" s="1" t="s">
        <v>39</v>
      </c>
      <c r="B40" s="1" t="str">
        <f>IFERROR(__xludf.DUMMYFUNCTION("GOOGLETRANSLATE(A40, ""en"", ""ar"")"),"تم حذف الهدية بنجاح.")</f>
        <v>تم حذف الهدية بنجاح.</v>
      </c>
    </row>
    <row r="41" ht="15.75" customHeight="1">
      <c r="A41" s="1" t="s">
        <v>40</v>
      </c>
      <c r="B41" s="1" t="str">
        <f>IFERROR(__xludf.DUMMYFUNCTION("GOOGLETRANSLATE(A41, ""en"", ""ar"")"),"لم يتم حذف الهدية.")</f>
        <v>لم يتم حذف الهدية.</v>
      </c>
    </row>
    <row r="42" ht="15.75" customHeight="1">
      <c r="A42" s="1" t="s">
        <v>41</v>
      </c>
      <c r="B42" s="1" t="str">
        <f>IFERROR(__xludf.DUMMYFUNCTION("GOOGLETRANSLATE(A42, ""en"", ""ar"")"),"نعم")</f>
        <v>نعم</v>
      </c>
    </row>
    <row r="43" ht="15.75" customHeight="1">
      <c r="A43" s="1" t="s">
        <v>42</v>
      </c>
      <c r="B43" s="1" t="str">
        <f>IFERROR(__xludf.DUMMYFUNCTION("GOOGLETRANSLATE(A43, ""en"", ""ar"")"),"لا")</f>
        <v>لا</v>
      </c>
    </row>
    <row r="44" ht="15.75" customHeight="1">
      <c r="A44" s="1" t="s">
        <v>43</v>
      </c>
      <c r="B44" s="1" t="str">
        <f>IFERROR(__xludf.DUMMYFUNCTION("GOOGLETRANSLATE(A44, ""en"", ""ar"")"),"تم تحميل الملصق بنجاح")</f>
        <v>تم تحميل الملصق بنجاح</v>
      </c>
    </row>
    <row r="45" ht="15.75" customHeight="1">
      <c r="A45" s="1" t="s">
        <v>44</v>
      </c>
      <c r="B45" s="1" t="str">
        <f>IFERROR(__xludf.DUMMYFUNCTION("GOOGLETRANSLATE(A45, ""en"", ""ar"")"),"قد لا يكون السعر العادي أكبر من السعر المميز.")</f>
        <v>قد لا يكون السعر العادي أكبر من السعر المميز.</v>
      </c>
    </row>
    <row r="46" ht="15.75" customHeight="1">
      <c r="A46" s="1" t="s">
        <v>45</v>
      </c>
      <c r="B46" s="1" t="str">
        <f>IFERROR(__xludf.DUMMYFUNCTION("GOOGLETRANSLATE(A46, ""en"", ""ar"")"),"تمت إضافة الملصق بنجاح.")</f>
        <v>تمت إضافة الملصق بنجاح.</v>
      </c>
    </row>
    <row r="47" ht="15.75" customHeight="1">
      <c r="A47" s="1" t="s">
        <v>46</v>
      </c>
      <c r="B47" s="1" t="str">
        <f>IFERROR(__xludf.DUMMYFUNCTION("GOOGLETRANSLATE(A47, ""en"", ""ar"")"),"لم تتم إضافة الملصق.")</f>
        <v>لم تتم إضافة الملصق.</v>
      </c>
    </row>
    <row r="48" ht="15.75" customHeight="1">
      <c r="A48" s="1" t="s">
        <v>47</v>
      </c>
      <c r="B48" s="1" t="str">
        <f>IFERROR(__xludf.DUMMYFUNCTION("GOOGLETRANSLATE(A48, ""en"", ""ar"")"),"الملصق غير موجود")</f>
        <v>الملصق غير موجود</v>
      </c>
    </row>
    <row r="49" ht="15.75" customHeight="1">
      <c r="A49" s="1" t="s">
        <v>48</v>
      </c>
      <c r="B49" s="1" t="str">
        <f>IFERROR(__xludf.DUMMYFUNCTION("GOOGLETRANSLATE(A49, ""en"", ""ar"")"),"تم تحديث الملصق بنجاح.")</f>
        <v>تم تحديث الملصق بنجاح.</v>
      </c>
    </row>
    <row r="50" ht="15.75" customHeight="1">
      <c r="A50" s="1" t="s">
        <v>49</v>
      </c>
      <c r="B50" s="1" t="str">
        <f>IFERROR(__xludf.DUMMYFUNCTION("GOOGLETRANSLATE(A50, ""en"", ""ar"")"),"لم يتم تحديث الملصق.")</f>
        <v>لم يتم تحديث الملصق.</v>
      </c>
    </row>
    <row r="51" ht="15.75" customHeight="1">
      <c r="A51" s="1" t="s">
        <v>50</v>
      </c>
      <c r="B51" s="1" t="str">
        <f>IFERROR(__xludf.DUMMYFUNCTION("GOOGLETRANSLATE(A51, ""en"", ""ar"")"),"تم حذف الملصق بنجاح.")</f>
        <v>تم حذف الملصق بنجاح.</v>
      </c>
    </row>
    <row r="52" ht="15.75" customHeight="1">
      <c r="A52" s="1" t="s">
        <v>51</v>
      </c>
      <c r="B52" s="1" t="str">
        <f>IFERROR(__xludf.DUMMYFUNCTION("GOOGLETRANSLATE(A52, ""en"", ""ar"")"),"لم يتم حذف الملصق.")</f>
        <v>لم يتم حذف الملصق.</v>
      </c>
    </row>
    <row r="53" ht="15.75" customHeight="1">
      <c r="A53" s="1" t="s">
        <v>52</v>
      </c>
      <c r="B53" s="1" t="str">
        <f>IFERROR(__xludf.DUMMYFUNCTION("GOOGLETRANSLATE(A53, ""en"", ""ar"")"),"يتم قبول صور __ex__ فقط.")</f>
        <v>يتم قبول صور __ex__ فقط.</v>
      </c>
    </row>
    <row r="54" ht="15.75" customHeight="1">
      <c r="A54" s="1" t="s">
        <v>53</v>
      </c>
      <c r="B54" s="1" t="str">
        <f>IFERROR(__xludf.DUMMYFUNCTION("GOOGLETRANSLATE(A54, ""en"", ""ar"")"),"تم تحميل الملف بنجاح.")</f>
        <v>تم تحميل الملف بنجاح.</v>
      </c>
    </row>
    <row r="55" ht="15.75" customHeight="1">
      <c r="A55" s="1" t="s">
        <v>54</v>
      </c>
      <c r="B55" s="1" t="str">
        <f>IFERROR(__xludf.DUMMYFUNCTION("GOOGLETRANSLATE(A55, ""en"", ""ar"")"),"حدث خطأ ما، يرجى المحاولة مرة أخرى.")</f>
        <v>حدث خطأ ما، يرجى المحاولة مرة أخرى.</v>
      </c>
    </row>
    <row r="56" ht="15.75" customHeight="1">
      <c r="A56" s="1" t="s">
        <v>55</v>
      </c>
      <c r="B56" s="1" t="str">
        <f>IFERROR(__xludf.DUMMYFUNCTION("GOOGLETRANSLATE(A56, ""en"", ""ar"")"),"الملف غير موجود.")</f>
        <v>الملف غير موجود.</v>
      </c>
    </row>
    <row r="57" ht="15.75" customHeight="1">
      <c r="A57" s="1" t="s">
        <v>56</v>
      </c>
      <c r="B57" s="1" t="str">
        <f>IFERROR(__xludf.DUMMYFUNCTION("GOOGLETRANSLATE(A57, ""en"", ""ar"")"),"حدث خطأ ما أثناء نقل الملف.")</f>
        <v>حدث خطأ ما أثناء نقل الملف.</v>
      </c>
    </row>
    <row r="58" ht="15.75" customHeight="1">
      <c r="A58" s="1" t="s">
        <v>57</v>
      </c>
      <c r="B58" s="1" t="str">
        <f>IFERROR(__xludf.DUMMYFUNCTION("GOOGLETRANSLATE(A58, ""en"", ""ar"")"),"الملف الذي تم تحميله غير موجود")</f>
        <v>الملف الذي تم تحميله غير موجود</v>
      </c>
    </row>
    <row r="59" ht="15.75" customHeight="1">
      <c r="A59" s="1" t="s">
        <v>58</v>
      </c>
      <c r="B59" s="1" t="str">
        <f>IFERROR(__xludf.DUMMYFUNCTION("GOOGLETRANSLATE(A59, ""en"", ""ar"")"),"الملف الذي تم تحميله غير صالح.")</f>
        <v>الملف الذي تم تحميله غير صالح.</v>
      </c>
    </row>
    <row r="60" ht="15.75" customHeight="1">
      <c r="A60" s="1" t="s">
        <v>59</v>
      </c>
      <c r="B60" s="1" t="str">
        <f>IFERROR(__xludf.DUMMYFUNCTION("GOOGLETRANSLATE(A60, ""en"", ""ar"")"),"تم تحميل الملف بنجاح.")</f>
        <v>تم تحميل الملف بنجاح.</v>
      </c>
    </row>
    <row r="61" ht="15.75" customHeight="1">
      <c r="A61" s="1" t="s">
        <v>60</v>
      </c>
      <c r="B61" s="1" t="str">
        <f>IFERROR(__xludf.DUMMYFUNCTION("GOOGLETRANSLATE(A61, ""en"", ""ar"")"),"حدث خطأ ما أثناء تحميل الملف.")</f>
        <v>حدث خطأ ما أثناء تحميل الملف.</v>
      </c>
    </row>
    <row r="62" ht="15.75" customHeight="1">
      <c r="A62" s="1" t="s">
        <v>61</v>
      </c>
      <c r="B62" s="1" t="str">
        <f>IFERROR(__xludf.DUMMYFUNCTION("GOOGLETRANSLATE(A62, ""en"", ""ar"")"),"حدث خطأ ما أثناء نقل الملف.")</f>
        <v>حدث خطأ ما أثناء نقل الملف.</v>
      </c>
    </row>
    <row r="63" ht="15.75" customHeight="1">
      <c r="A63" s="1" t="s">
        <v>62</v>
      </c>
      <c r="B63" s="1" t="str">
        <f>IFERROR(__xludf.DUMMYFUNCTION("GOOGLETRANSLATE(A63, ""en"", ""ar"")"),"فشل تعيين الملف كعام.")</f>
        <v>فشل تعيين الملف كعام.</v>
      </c>
    </row>
    <row r="64" ht="15.75" customHeight="1">
      <c r="A64" s="1" t="s">
        <v>63</v>
      </c>
      <c r="B64" s="1" t="str">
        <f>IFERROR(__xludf.DUMMYFUNCTION("GOOGLETRANSLATE(A64, ""en"", ""ar"")"),"تم تحميل الملف بنجاح.")</f>
        <v>تم تحميل الملف بنجاح.</v>
      </c>
    </row>
    <row r="65" ht="15.75" customHeight="1">
      <c r="A65" s="1" t="s">
        <v>64</v>
      </c>
      <c r="B65" s="1" t="str">
        <f>IFERROR(__xludf.DUMMYFUNCTION("GOOGLETRANSLATE(A65, ""en"", ""ar"")"),"المستخدم غير موجود.")</f>
        <v>المستخدم غير موجود.</v>
      </c>
    </row>
    <row r="66" ht="15.75" customHeight="1">
      <c r="A66" s="1" t="s">
        <v>65</v>
      </c>
      <c r="B66" s="1" t="str">
        <f>IFERROR(__xludf.DUMMYFUNCTION("GOOGLETRANSLATE(A66, ""en"", ""ar"")"),"رفض طلب الرسالة.")</f>
        <v>رفض طلب الرسالة.</v>
      </c>
    </row>
    <row r="67" ht="15.75" customHeight="1">
      <c r="A67" s="1" t="s">
        <v>66</v>
      </c>
      <c r="B67" s="1" t="str">
        <f>IFERROR(__xludf.DUMMYFUNCTION("GOOGLETRANSLATE(A67, ""en"", ""ar"")"),"تم استلام رسالة جديدة من __fullName__.")</f>
        <v>تم استلام رسالة جديدة من __fullName__.</v>
      </c>
    </row>
    <row r="68" ht="15.75" customHeight="1">
      <c r="A68" s="1" t="s">
        <v>67</v>
      </c>
      <c r="B68" s="1" t="str">
        <f>IFERROR(__xludf.DUMMYFUNCTION("GOOGLETRANSLATE(A68, ""en"", ""ar"")"),"تم إرسال الرسالة.")</f>
        <v>تم إرسال الرسالة.</v>
      </c>
    </row>
    <row r="69" ht="15.75" customHeight="1">
      <c r="A69" s="1" t="s">
        <v>68</v>
      </c>
      <c r="B69" s="1" t="str">
        <f>IFERROR(__xludf.DUMMYFUNCTION("GOOGLETRANSLATE(A69, ""en"", ""ar"")"),"تم قبول طلب الرسالة، الآن يمكنكم الدردشة مع بعضكم البعض.")</f>
        <v>تم قبول طلب الرسالة، الآن يمكنكم الدردشة مع بعضكم البعض.</v>
      </c>
    </row>
    <row r="70" ht="15.75" customHeight="1">
      <c r="A70" s="1" t="s">
        <v>69</v>
      </c>
      <c r="B70" s="1" t="str">
        <f>IFERROR(__xludf.DUMMYFUNCTION("GOOGLETRANSLATE(A70, ""en"", ""ar"")"),"تم رفض طلب الرسالة. ")</f>
        <v>تم رفض طلب الرسالة. </v>
      </c>
    </row>
    <row r="71" ht="15.75" customHeight="1">
      <c r="A71" s="1" t="s">
        <v>70</v>
      </c>
      <c r="B71" s="1" t="str">
        <f>IFERROR(__xludf.DUMMYFUNCTION("GOOGLETRANSLATE(A71, ""en"", ""ar"")"),"تم قبول طلب الرسالة بواسطة __fullName__.")</f>
        <v>تم قبول طلب الرسالة بواسطة __fullName__.</v>
      </c>
    </row>
    <row r="72" ht="15.75" customHeight="1">
      <c r="A72" s="1" t="s">
        <v>71</v>
      </c>
      <c r="B72" s="1" t="str">
        <f>IFERROR(__xludf.DUMMYFUNCTION("GOOGLETRANSLATE(A72, ""en"", ""ar"")"),"تم رفض طلب الرسالة بواسطة __fullName__.")</f>
        <v>تم رفض طلب الرسالة بواسطة __fullName__.</v>
      </c>
    </row>
    <row r="73" ht="15.75" customHeight="1">
      <c r="A73" s="1" t="s">
        <v>72</v>
      </c>
      <c r="B73" s="1" t="str">
        <f>IFERROR(__xludf.DUMMYFUNCTION("GOOGLETRANSLATE(A73, ""en"", ""ar"")"),"الرسالة غير موجودة.")</f>
        <v>الرسالة غير موجودة.</v>
      </c>
    </row>
    <row r="74" ht="15.75" customHeight="1">
      <c r="A74" s="1" t="s">
        <v>73</v>
      </c>
      <c r="B74" s="1" t="str">
        <f>IFERROR(__xludf.DUMMYFUNCTION("GOOGLETRANSLATE(A74, ""en"", ""ar"")"),"تم حذف الرسالة بنجاح.")</f>
        <v>تم حذف الرسالة بنجاح.</v>
      </c>
    </row>
    <row r="75" ht="15.75" customHeight="1">
      <c r="A75" s="1" t="s">
        <v>74</v>
      </c>
      <c r="B75" s="1" t="str">
        <f>IFERROR(__xludf.DUMMYFUNCTION("GOOGLETRANSLATE(A75, ""en"", ""ar"")"),"لم يتم حذف الرسالة.")</f>
        <v>لم يتم حذف الرسالة.</v>
      </c>
    </row>
    <row r="76" ht="15.75" customHeight="1">
      <c r="A76" s="1" t="s">
        <v>75</v>
      </c>
      <c r="B76" s="1" t="str">
        <f>IFERROR(__xludf.DUMMYFUNCTION("GOOGLETRANSLATE(A76, ""en"", ""ar"")"),"تم حذف كافة الرسائل بنجاح.")</f>
        <v>تم حذف كافة الرسائل بنجاح.</v>
      </c>
    </row>
    <row r="77" ht="15.75" customHeight="1">
      <c r="A77" s="1" t="s">
        <v>76</v>
      </c>
      <c r="B77" s="1" t="str">
        <f>IFERROR(__xludf.DUMMYFUNCTION("GOOGLETRANSLATE(A77, ""en"", ""ar"")"),"الملصق غير موجود.")</f>
        <v>الملصق غير موجود.</v>
      </c>
    </row>
    <row r="78" ht="15.75" customHeight="1">
      <c r="A78" s="1" t="s">
        <v>77</v>
      </c>
      <c r="B78" s="1" t="str">
        <f>IFERROR(__xludf.DUMMYFUNCTION("GOOGLETRANSLATE(A78, ""en"", ""ar"")"),"لقد اشتريت هذا الملصق بالفعل.")</f>
        <v>لقد اشتريت هذا الملصق بالفعل.</v>
      </c>
    </row>
    <row r="79" ht="15.75" customHeight="1">
      <c r="A79" s="1" t="s">
        <v>78</v>
      </c>
      <c r="B79" s="1" t="str">
        <f>IFERROR(__xludf.DUMMYFUNCTION("GOOGLETRANSLATE(A79, ""en"", ""ar"")"),"رصيدك الائتماني منخفض جدًا، يرجى شراء الاعتمادات.")</f>
        <v>رصيدك الائتماني منخفض جدًا، يرجى شراء الاعتمادات.</v>
      </c>
    </row>
    <row r="80" ht="15.75" customHeight="1">
      <c r="A80" s="1" t="s">
        <v>79</v>
      </c>
      <c r="B80" s="1" t="str">
        <f>IFERROR(__xludf.DUMMYFUNCTION("GOOGLETRANSLATE(A80, ""en"", ""ar"")"),"تم شراء الملصق بنجاح.")</f>
        <v>تم شراء الملصق بنجاح.</v>
      </c>
    </row>
    <row r="81" ht="15.75" customHeight="1">
      <c r="A81" s="1" t="s">
        <v>80</v>
      </c>
      <c r="B81" s="1" t="str">
        <f>IFERROR(__xludf.DUMMYFUNCTION("GOOGLETRANSLATE(A81, ""en"", ""ar"")"),"لم يتم شراء الملصق.")</f>
        <v>لم يتم شراء الملصق.</v>
      </c>
    </row>
    <row r="82" ht="15.75" customHeight="1">
      <c r="A82" s="1" t="s">
        <v>81</v>
      </c>
      <c r="B82" s="1" t="str">
        <f>IFERROR(__xludf.DUMMYFUNCTION("GOOGLETRANSLATE(A82, ""en"", ""ar"")"),"يبدو أن المستخدم غير متصل.")</f>
        <v>يبدو أن المستخدم غير متصل.</v>
      </c>
    </row>
    <row r="83" ht="15.75" customHeight="1">
      <c r="A83" s="1" t="s">
        <v>82</v>
      </c>
      <c r="B83" s="1" t="str">
        <f>IFERROR(__xludf.DUMMYFUNCTION("GOOGLETRANSLATE(A83, ""en"", ""ar"")"),"حدث خطأ ما، يرجى الاتصال بالمسؤول.")</f>
        <v>حدث خطأ ما، يرجى الاتصال بالمسؤول.</v>
      </c>
    </row>
    <row r="84" ht="15.75" customHeight="1">
      <c r="A84" s="1" t="s">
        <v>83</v>
      </c>
      <c r="B84" s="1" t="str">
        <f>IFERROR(__xludf.DUMMYFUNCTION("GOOGLETRANSLATE(A84, ""en"", ""ar"")"),"نداء المستخدم")</f>
        <v>نداء المستخدم</v>
      </c>
    </row>
    <row r="85" ht="15.75" customHeight="1">
      <c r="A85" s="1" t="s">
        <v>84</v>
      </c>
      <c r="B85" s="1" t="str">
        <f>IFERROR(__xludf.DUMMYFUNCTION("GOOGLETRANSLATE(A85, ""en"", ""ar"")")," هو الاتصال بك. ")</f>
        <v> هو الاتصال بك. </v>
      </c>
    </row>
    <row r="86" ht="15.75" customHeight="1">
      <c r="A86" s="1" t="s">
        <v>85</v>
      </c>
      <c r="B86" s="1" t="str">
        <f>IFERROR(__xludf.DUMMYFUNCTION("GOOGLETRANSLATE(A86, ""en"", ""ar"")"),"نجاح")</f>
        <v>نجاح</v>
      </c>
    </row>
    <row r="87" ht="15.75" customHeight="1">
      <c r="A87" s="1" t="s">
        <v>86</v>
      </c>
      <c r="B87" s="1" t="str">
        <f>IFERROR(__xludf.DUMMYFUNCTION("GOOGLETRANSLATE(A87, ""en"", ""ar"")"),"مكالمة صوتية")</f>
        <v>مكالمة صوتية</v>
      </c>
    </row>
    <row r="88" ht="15.75" customHeight="1">
      <c r="A88" s="1" t="s">
        <v>87</v>
      </c>
      <c r="B88" s="1" t="str">
        <f>IFERROR(__xludf.DUMMYFUNCTION("GOOGLETRANSLATE(A88, ""en"", ""ar"")"),"مكالمة فيديو")</f>
        <v>مكالمة فيديو</v>
      </c>
    </row>
    <row r="89" ht="15.75" customHeight="1">
      <c r="A89" s="1" t="s">
        <v>88</v>
      </c>
      <c r="B89" s="1" t="str">
        <f>IFERROR(__xludf.DUMMYFUNCTION("GOOGLETRANSLATE(A89, ""en"", ""ar"")"),"المتصل رفض المكالمة")</f>
        <v>المتصل رفض المكالمة</v>
      </c>
    </row>
    <row r="90" ht="15.75" customHeight="1">
      <c r="A90" s="1" t="s">
        <v>89</v>
      </c>
      <c r="B90" s="1" t="str">
        <f>IFERROR(__xludf.DUMMYFUNCTION("GOOGLETRANSLATE(A90, ""en"", ""ar"")"),"قطع الاتصال.")</f>
        <v>قطع الاتصال.</v>
      </c>
    </row>
    <row r="91" ht="15.75" customHeight="1">
      <c r="A91" s="1" t="s">
        <v>90</v>
      </c>
      <c r="B91" s="1" t="str">
        <f>IFERROR(__xludf.DUMMYFUNCTION("GOOGLETRANSLATE(A91, ""en"", ""ar"")"),"المتلقي رفض المكالمة")</f>
        <v>المتلقي رفض المكالمة</v>
      </c>
    </row>
    <row r="92" ht="15.75" customHeight="1">
      <c r="A92" s="1" t="s">
        <v>91</v>
      </c>
      <c r="B92" s="1" t="str">
        <f>IFERROR(__xludf.DUMMYFUNCTION("GOOGLETRANSLATE(A92, ""en"", ""ar"")"),"أخطاء المتصل")</f>
        <v>أخطاء المتصل</v>
      </c>
    </row>
    <row r="93" ht="15.75" customHeight="1">
      <c r="A93" s="1" t="s">
        <v>92</v>
      </c>
      <c r="B93" s="1" t="str">
        <f>IFERROR(__xludf.DUMMYFUNCTION("GOOGLETRANSLATE(A93, ""en"", ""ar"")"),"أخطاء")</f>
        <v>أخطاء</v>
      </c>
    </row>
    <row r="94" ht="15.75" customHeight="1">
      <c r="A94" s="1" t="s">
        <v>93</v>
      </c>
      <c r="B94" s="1" t="str">
        <f>IFERROR(__xludf.DUMMYFUNCTION("GOOGLETRANSLATE(A94, ""en"", ""ar"")"),"أخطاء المتلقي")</f>
        <v>أخطاء المتلقي</v>
      </c>
    </row>
    <row r="95" ht="15.75" customHeight="1">
      <c r="A95" s="1" t="s">
        <v>94</v>
      </c>
      <c r="B95" s="1" t="str">
        <f>IFERROR(__xludf.DUMMYFUNCTION("GOOGLETRANSLATE(A95, ""en"", ""ar"")"),"المتلقي قبول المكالمة")</f>
        <v>المتلقي قبول المكالمة</v>
      </c>
    </row>
    <row r="96" ht="15.75" customHeight="1">
      <c r="A96" s="1" t="s">
        <v>95</v>
      </c>
      <c r="B96" s="1" t="str">
        <f>IFERROR(__xludf.DUMMYFUNCTION("GOOGLETRANSLATE(A96, ""en"", ""ar"")"),"اتصل بالاتصال بالفعل.")</f>
        <v>اتصل بالاتصال بالفعل.</v>
      </c>
    </row>
    <row r="97" ht="15.75" customHeight="1">
      <c r="A97" s="1" t="s">
        <v>96</v>
      </c>
      <c r="B97" s="1" t="str">
        <f>IFERROR(__xludf.DUMMYFUNCTION("GOOGLETRANSLATE(A97, ""en"", ""ar"")"),"الإخطار غير موجود.")</f>
        <v>الإخطار غير موجود.</v>
      </c>
    </row>
    <row r="98" ht="15.75" customHeight="1">
      <c r="A98" s="1" t="s">
        <v>97</v>
      </c>
      <c r="B98" s="1" t="str">
        <f>IFERROR(__xludf.DUMMYFUNCTION("GOOGLETRANSLATE(A98, ""en"", ""ar"")"),"تمت قراءة الإشعار بنجاح.")</f>
        <v>تمت قراءة الإشعار بنجاح.</v>
      </c>
    </row>
    <row r="99" ht="15.75" customHeight="1">
      <c r="A99" s="1" t="s">
        <v>98</v>
      </c>
      <c r="B99" s="1" t="str">
        <f>IFERROR(__xludf.DUMMYFUNCTION("GOOGLETRANSLATE(A99, ""en"", ""ar"")"),"الإخطار لا يقرأ.")</f>
        <v>الإخطار لا يقرأ.</v>
      </c>
    </row>
    <row r="100" ht="15.75" customHeight="1">
      <c r="A100" s="1" t="s">
        <v>99</v>
      </c>
      <c r="B100" s="1" t="str">
        <f>IFERROR(__xludf.DUMMYFUNCTION("GOOGLETRANSLATE(A100, ""en"", ""ar"")"),"تمت إضافة الصفحة بنجاح")</f>
        <v>تمت إضافة الصفحة بنجاح</v>
      </c>
    </row>
    <row r="101" ht="15.75" customHeight="1">
      <c r="A101" s="1" t="s">
        <v>100</v>
      </c>
      <c r="B101" s="1" t="str">
        <f>IFERROR(__xludf.DUMMYFUNCTION("GOOGLETRANSLATE(A101, ""en"", ""ar"")"),"لم تتم إضافة الصفحة.")</f>
        <v>لم تتم إضافة الصفحة.</v>
      </c>
    </row>
    <row r="102" ht="15.75" customHeight="1">
      <c r="A102" s="1" t="s">
        <v>101</v>
      </c>
      <c r="B102" s="1" t="str">
        <f>IFERROR(__xludf.DUMMYFUNCTION("GOOGLETRANSLATE(A102, ""en"", ""ar"")"),"الصفحة غير موجودة")</f>
        <v>الصفحة غير موجودة</v>
      </c>
    </row>
    <row r="103" ht="15.75" customHeight="1">
      <c r="A103" s="1" t="s">
        <v>102</v>
      </c>
      <c r="B103" s="1" t="str">
        <f>IFERROR(__xludf.DUMMYFUNCTION("GOOGLETRANSLATE(A103, ""en"", ""ar"")"),"تم تحديث الصفحة بنجاح")</f>
        <v>تم تحديث الصفحة بنجاح</v>
      </c>
    </row>
    <row r="104" ht="15.75" customHeight="1">
      <c r="A104" s="1" t="s">
        <v>103</v>
      </c>
      <c r="B104" s="1" t="str">
        <f>IFERROR(__xludf.DUMMYFUNCTION("GOOGLETRANSLATE(A104, ""en"", ""ar"")"),"لم يتم تحديث الصفحة.")</f>
        <v>لم يتم تحديث الصفحة.</v>
      </c>
    </row>
    <row r="105" ht="15.75" customHeight="1">
      <c r="A105" s="1" t="s">
        <v>104</v>
      </c>
      <c r="B105" s="1" t="str">
        <f>IFERROR(__xludf.DUMMYFUNCTION("GOOGLETRANSLATE(A105, ""en"", ""ar"")"),"الصفحة غير موجودة.")</f>
        <v>الصفحة غير موجودة.</v>
      </c>
    </row>
    <row r="106" ht="15.75" customHeight="1">
      <c r="A106" s="1" t="s">
        <v>105</v>
      </c>
      <c r="B106" s="1" t="str">
        <f>IFERROR(__xludf.DUMMYFUNCTION("GOOGLETRANSLATE(A106, ""en"", ""ar"")"),"تم حذف الصفحة بنجاح.")</f>
        <v>تم حذف الصفحة بنجاح.</v>
      </c>
    </row>
    <row r="107" ht="15.75" customHeight="1">
      <c r="A107" s="1" t="s">
        <v>106</v>
      </c>
      <c r="B107" s="1" t="str">
        <f>IFERROR(__xludf.DUMMYFUNCTION("GOOGLETRANSLATE(A107, ""en"", ""ar"")"),"لم يتم حذف الصفحة.")</f>
        <v>لم يتم حذف الصفحة.</v>
      </c>
    </row>
    <row r="108" ht="15.75" customHeight="1">
      <c r="A108" s="1" t="s">
        <v>107</v>
      </c>
      <c r="B108" s="1" t="str">
        <f>IFERROR(__xludf.DUMMYFUNCTION("GOOGLETRANSLATE(A108, ""en"", ""ar"")"),"لقد تم بالفعل أخذ السمة:")</f>
        <v>لقد تم بالفعل أخذ السمة:</v>
      </c>
    </row>
    <row r="109" ht="15.75" customHeight="1">
      <c r="A109" s="1" t="s">
        <v>108</v>
      </c>
      <c r="B109" s="1" t="str">
        <f>IFERROR(__xludf.DUMMYFUNCTION("GOOGLETRANSLATE(A109, ""en"", ""ar"")"),"تم تخزين لغة الترجمة بنجاح.")</f>
        <v>تم تخزين لغة الترجمة بنجاح.</v>
      </c>
    </row>
    <row r="110" ht="15.75" customHeight="1">
      <c r="A110" s="1" t="s">
        <v>109</v>
      </c>
      <c r="B110" s="1" t="str">
        <f>IFERROR(__xludf.DUMMYFUNCTION("GOOGLETRANSLATE(A110, ""en"", ""ar"")"),"لغة الترجمة غير مخزنة.")</f>
        <v>لغة الترجمة غير مخزنة.</v>
      </c>
    </row>
    <row r="111" ht="15.75" customHeight="1">
      <c r="A111" s="1" t="s">
        <v>110</v>
      </c>
      <c r="B111" s="1" t="str">
        <f>IFERROR(__xludf.DUMMYFUNCTION("GOOGLETRANSLATE(A111, ""en"", ""ar"")"),"لغة الترجمة غير موجودة.")</f>
        <v>لغة الترجمة غير موجودة.</v>
      </c>
    </row>
    <row r="112" ht="15.75" customHeight="1">
      <c r="A112" s="1" t="s">
        <v>111</v>
      </c>
      <c r="B112" s="1" t="str">
        <f>IFERROR(__xludf.DUMMYFUNCTION("GOOGLETRANSLATE(A112, ""en"", ""ar"")"),"تم حذف لغة الترجمة بنجاح.")</f>
        <v>تم حذف لغة الترجمة بنجاح.</v>
      </c>
    </row>
    <row r="113" ht="15.75" customHeight="1">
      <c r="A113" s="1" t="s">
        <v>112</v>
      </c>
      <c r="B113" s="1" t="str">
        <f>IFERROR(__xludf.DUMMYFUNCTION("GOOGLETRANSLATE(A113, ""en"", ""ar"")"),"لغات الترجمة غير موجودة.")</f>
        <v>لغات الترجمة غير موجودة.</v>
      </c>
    </row>
    <row r="114" ht="15.75" customHeight="1">
      <c r="A114" s="1" t="s">
        <v>113</v>
      </c>
      <c r="B114" s="1" t="str">
        <f>IFERROR(__xludf.DUMMYFUNCTION("GOOGLETRANSLATE(A114, ""en"", ""ar"")"),"تم فحص ملفات المصدر وتم تحديث ملفات PO/MO بنجاح")</f>
        <v>تم فحص ملفات المصدر وتم تحديث ملفات PO/MO بنجاح</v>
      </c>
    </row>
    <row r="115" ht="15.75" customHeight="1">
      <c r="A115" s="1" t="s">
        <v>114</v>
      </c>
      <c r="B115" s="1" t="str">
        <f>IFERROR(__xludf.DUMMYFUNCTION("GOOGLETRANSLATE(A115, ""en"", ""ar"")"),"تم فحص الملفات المصدر وتم إنشاء ملفات PO/MO بنجاح")</f>
        <v>تم فحص الملفات المصدر وتم إنشاء ملفات PO/MO بنجاح</v>
      </c>
    </row>
    <row r="116" ht="15.75" customHeight="1">
      <c r="A116" s="1" t="s">
        <v>115</v>
      </c>
      <c r="B116" s="1" t="str">
        <f>IFERROR(__xludf.DUMMYFUNCTION("GOOGLETRANSLATE(A116, ""en"", ""ar"")"),"تم تحديث ملفات PO/MO بنجاح")</f>
        <v>تم تحديث ملفات PO/MO بنجاح</v>
      </c>
    </row>
    <row r="117" ht="15.75" customHeight="1">
      <c r="A117" s="1" t="s">
        <v>116</v>
      </c>
      <c r="B117" s="1" t="str">
        <f>IFERROR(__xludf.DUMMYFUNCTION("GOOGLETRANSLATE(A117, ""en"", ""ar"")"),"تم إنشاء ملفات PO/MO بنجاح")</f>
        <v>تم إنشاء ملفات PO/MO بنجاح</v>
      </c>
    </row>
    <row r="118" ht="15.75" customHeight="1">
      <c r="A118" s="1" t="s">
        <v>117</v>
      </c>
      <c r="B118" s="1" t="str">
        <f>IFERROR(__xludf.DUMMYFUNCTION("GOOGLETRANSLATE(A118, ""en"", ""ar"")"),"لقد تم مسح الترجمة")</f>
        <v>لقد تم مسح الترجمة</v>
      </c>
    </row>
    <row r="119" ht="15.75" customHeight="1">
      <c r="A119" s="1" t="s">
        <v>118</v>
      </c>
      <c r="B119" s="1" t="str">
        <f>IFERROR(__xludf.DUMMYFUNCTION("GOOGLETRANSLATE(A119, ""en"", ""ar"")"),"تم تحديث الترجمة بنجاح")</f>
        <v>تم تحديث الترجمة بنجاح</v>
      </c>
    </row>
    <row r="120" ht="15.75" customHeight="1">
      <c r="A120" s="1" t="s">
        <v>119</v>
      </c>
      <c r="B120" s="1" t="str">
        <f>IFERROR(__xludf.DUMMYFUNCTION("GOOGLETRANSLATE(A120, ""en"", ""ar"")"),"تمت ترجمة الرسائل بنجاح.")</f>
        <v>تمت ترجمة الرسائل بنجاح.</v>
      </c>
    </row>
    <row r="121" ht="15.75" customHeight="1">
      <c r="A121" s="1" t="s">
        <v>120</v>
      </c>
      <c r="B121" s="1" t="str">
        <f>IFERROR(__xludf.DUMMYFUNCTION("GOOGLETRANSLATE(A121, ""en"", ""ar"")"),"حدث خطأ ما أثناء معالجة طلبك")</f>
        <v>حدث خطأ ما أثناء معالجة طلبك</v>
      </c>
    </row>
    <row r="122" ht="15.75" customHeight="1">
      <c r="A122" s="1" t="s">
        <v>121</v>
      </c>
      <c r="B122" s="1" t="str">
        <f>IFERROR(__xludf.DUMMYFUNCTION("GOOGLETRANSLATE(A122, ""en"", ""ar"")"),"تحضير اللغات...")</f>
        <v>تحضير اللغات...</v>
      </c>
    </row>
    <row r="123" ht="15.75" customHeight="1">
      <c r="A123" s="1" t="s">
        <v>122</v>
      </c>
      <c r="B123" s="1" t="str">
        <f>IFERROR(__xludf.DUMMYFUNCTION("GOOGLETRANSLATE(A123, ""en"", ""ar"")"),"لا توجد لغات للترجمة")</f>
        <v>لا توجد لغات للترجمة</v>
      </c>
    </row>
    <row r="124" ht="15.75" customHeight="1">
      <c r="A124" s="1" t="s">
        <v>123</v>
      </c>
      <c r="B124" s="1" t="str">
        <f>IFERROR(__xludf.DUMMYFUNCTION("GOOGLETRANSLATE(A124, ""en"", ""ar"")"),"ترجمة __languageName__ لغة ...")</f>
        <v>ترجمة __languageName__ لغة ...</v>
      </c>
    </row>
    <row r="125" ht="15.75" customHeight="1">
      <c r="A125" s="1" t="s">
        <v>124</v>
      </c>
      <c r="B125" s="1" t="str">
        <f>IFERROR(__xludf.DUMMYFUNCTION("GOOGLETRANSLATE(A125, ""en"", ""ar"")"),"تمت ترجمة كافة الرسائل اللغوية بنجاح.")</f>
        <v>تمت ترجمة كافة الرسائل اللغوية بنجاح.</v>
      </c>
    </row>
    <row r="126" ht="15.75" customHeight="1">
      <c r="A126" s="1" t="s">
        <v>125</v>
      </c>
      <c r="B126" s="1" t="str">
        <f>IFERROR(__xludf.DUMMYFUNCTION("GOOGLETRANSLATE(A126, ""en"", ""ar"")"),"لا شيء للمعالجة")</f>
        <v>لا شيء للمعالجة</v>
      </c>
    </row>
    <row r="127" ht="15.75" customHeight="1">
      <c r="A127" s="1" t="s">
        <v>126</v>
      </c>
      <c r="B127" s="1" t="str">
        <f>IFERROR(__xludf.DUMMYFUNCTION("GOOGLETRANSLATE(A127, ""en"", ""ar"")"),"الخدمة غير متوفرة")</f>
        <v>الخدمة غير متوفرة</v>
      </c>
    </row>
    <row r="128" ht="15.75" customHeight="1">
      <c r="A128" s="1" t="s">
        <v>127</v>
      </c>
      <c r="B128" s="1" t="str">
        <f>IFERROR(__xludf.DUMMYFUNCTION("GOOGLETRANSLATE(A128, ""en"", ""ar"")"),"فشلت ترجمة بعض السلاسل، يرجى الانتظار لمدة دقيقة ثم حاول مرة أخرى. خطأ - __رسالة_خطأ__")</f>
        <v>فشلت ترجمة بعض السلاسل، يرجى الانتظار لمدة دقيقة ثم حاول مرة أخرى. خطأ - __رسالة_خطأ__</v>
      </c>
    </row>
    <row r="129" ht="15.75" customHeight="1">
      <c r="A129" s="1" t="s">
        <v>128</v>
      </c>
      <c r="B129" s="1" t="str">
        <f>IFERROR(__xludf.DUMMYFUNCTION("GOOGLETRANSLATE(A129, ""en"", ""ar"")"),"فشل في إنشاء الدفع")</f>
        <v>فشل في إنشاء الدفع</v>
      </c>
    </row>
    <row r="130" ht="15.75" customHeight="1">
      <c r="A130" s="1" t="s">
        <v>129</v>
      </c>
      <c r="B130" s="1" t="str">
        <f>IFERROR(__xludf.DUMMYFUNCTION("GOOGLETRANSLATE(A130, ""en"", ""ar"")"),"هذه الصفقة موجودة بالفعل")</f>
        <v>هذه الصفقة موجودة بالفعل</v>
      </c>
    </row>
    <row r="131" ht="15.75" customHeight="1">
      <c r="A131" s="1" t="s">
        <v>130</v>
      </c>
      <c r="B131" s="1" t="str">
        <f>IFERROR(__xludf.DUMMYFUNCTION("GOOGLETRANSLATE(A131, ""en"", ""ar"")"),"المعاملة غير موجودة.")</f>
        <v>المعاملة غير موجودة.</v>
      </c>
    </row>
    <row r="132" ht="15.75" customHeight="1">
      <c r="A132" s="1" t="s">
        <v>131</v>
      </c>
      <c r="B132" s="1" t="str">
        <f>IFERROR(__xludf.DUMMYFUNCTION("GOOGLETRANSLATE(A132, ""en"", ""ar"")"),"الشراء بنجاح")</f>
        <v>الشراء بنجاح</v>
      </c>
    </row>
    <row r="133" ht="15.75" customHeight="1">
      <c r="A133" s="1" t="s">
        <v>132</v>
      </c>
      <c r="B133" s="1" t="str">
        <f>IFERROR(__xludf.DUMMYFUNCTION("GOOGLETRANSLATE(A133, ""en"", ""ar"")"),"فشل الشراء")</f>
        <v>فشل الشراء</v>
      </c>
    </row>
    <row r="134" ht="15.75" customHeight="1">
      <c r="A134" s="1" t="s">
        <v>133</v>
      </c>
      <c r="B134" s="1" t="str">
        <f>IFERROR(__xludf.DUMMYFUNCTION("GOOGLETRANSLATE(A134, ""en"", ""ar"")"),"تم الدفع بنجاح.")</f>
        <v>تم الدفع بنجاح.</v>
      </c>
    </row>
    <row r="135" ht="15.75" customHeight="1">
      <c r="A135" s="1" t="s">
        <v>134</v>
      </c>
      <c r="B135" s="1" t="str">
        <f>IFERROR(__xludf.DUMMYFUNCTION("GOOGLETRANSLATE(A135, ""en"", ""ar"")"),"فشل الدفع.")</f>
        <v>فشل الدفع.</v>
      </c>
    </row>
    <row r="136" ht="15.75" customHeight="1">
      <c r="A136" s="1" t="s">
        <v>135</v>
      </c>
      <c r="B136" s="1" t="str">
        <f>IFERROR(__xludf.DUMMYFUNCTION("GOOGLETRANSLATE(A136, ""en"", ""ar"")"),"حدث خطأ ما، يرجى الاتصال بالمسؤول.")</f>
        <v>حدث خطأ ما، يرجى الاتصال بالمسؤول.</v>
      </c>
    </row>
    <row r="137" ht="15.75" customHeight="1">
      <c r="A137" s="1" t="s">
        <v>136</v>
      </c>
      <c r="B137" s="1" t="str">
        <f>IFERROR(__xludf.DUMMYFUNCTION("GOOGLETRANSLATE(A137, ""en"", ""ar"")"),"لم يتم العثور على التطبيق يرجى الاتصال بالمسؤول")</f>
        <v>لم يتم العثور على التطبيق يرجى الاتصال بالمسؤول</v>
      </c>
    </row>
    <row r="138" ht="15.75" customHeight="1">
      <c r="A138" s="1" t="s">
        <v>137</v>
      </c>
      <c r="B138" s="1" t="str">
        <f>IFERROR(__xludf.DUMMYFUNCTION("GOOGLETRANSLATE(A138, ""en"", ""ar"")"),"لقد رفضت الوصول إلى من __provider__")</f>
        <v>لقد رفضت الوصول إلى من __provider__</v>
      </c>
    </row>
    <row r="139" ht="15.75" customHeight="1">
      <c r="A139" s="1" t="s">
        <v>138</v>
      </c>
      <c r="B139" s="1" t="str">
        <f>IFERROR(__xludf.DUMMYFUNCTION("GOOGLETRANSLATE(A139, ""en"", ""ar"")"),"مرحباً، لقد تم تسجيل دخولك بنجاح")</f>
        <v>مرحباً، لقد تم تسجيل دخولك بنجاح</v>
      </c>
    </row>
    <row r="140" ht="15.75" customHeight="1">
      <c r="A140" s="1" t="s">
        <v>139</v>
      </c>
      <c r="B140" s="1" t="str">
        <f>IFERROR(__xludf.DUMMYFUNCTION("GOOGLETRANSLATE(A140, ""en"", ""ar"")"),"فشلت المصادقة. يرجى التحقق من البريد الإلكتروني/كلمة المرور الخاصة بك والمحاولة مرة أخرى.")</f>
        <v>فشلت المصادقة. يرجى التحقق من البريد الإلكتروني/كلمة المرور الخاصة بك والمحاولة مرة أخرى.</v>
      </c>
    </row>
    <row r="141" ht="15.75" customHeight="1">
      <c r="A141" s="1" t="s">
        <v>140</v>
      </c>
      <c r="B141" s="1" t="str">
        <f>IFERROR(__xludf.DUMMYFUNCTION("GOOGLETRANSLATE(A141, ""en"", ""ar"")"),"حقل recaptcha مطلوب.")</f>
        <v>حقل recaptcha مطلوب.</v>
      </c>
    </row>
    <row r="142" ht="15.75" customHeight="1">
      <c r="A142" s="1" t="s">
        <v>141</v>
      </c>
      <c r="B142" s="1" t="str">
        <f>IFERROR(__xludf.DUMMYFUNCTION("GOOGLETRANSLATE(A142, ""en"", ""ar"")"),"لقد تم تفعيل حسابك بنجاح. تسجيل الدخول باستخدام معرف البريد الإلكتروني وكلمة المرور الخاصة بك.")</f>
        <v>لقد تم تفعيل حسابك بنجاح. تسجيل الدخول باستخدام معرف البريد الإلكتروني وكلمة المرور الخاصة بك.</v>
      </c>
    </row>
    <row r="143" ht="15.75" customHeight="1">
      <c r="A143" s="1" t="s">
        <v>142</v>
      </c>
      <c r="B143" s="1" t="str">
        <f>IFERROR(__xludf.DUMMYFUNCTION("GOOGLETRANSLATE(A143, ""en"", ""ar"")"),"رابط تفعيل الحساب غير صالح.")</f>
        <v>رابط تفعيل الحساب غير صالح.</v>
      </c>
    </row>
    <row r="144" ht="15.75" customHeight="1">
      <c r="A144" s="1" t="s">
        <v>143</v>
      </c>
      <c r="B144" s="1" t="str">
        <f>IFERROR(__xludf.DUMMYFUNCTION("GOOGLETRANSLATE(A144, ""en"", ""ar"")"),"تم تفعيل بريدك الإلكتروني الجديد بنجاح.")</f>
        <v>تم تفعيل بريدك الإلكتروني الجديد بنجاح.</v>
      </c>
    </row>
    <row r="145" ht="15.75" customHeight="1">
      <c r="A145" s="1" t="s">
        <v>144</v>
      </c>
      <c r="B145" s="1" t="str">
        <f>IFERROR(__xludf.DUMMYFUNCTION("GOOGLETRANSLATE(A145, ""en"", ""ar"")"),"لم يتم تحديث البريد الإلكتروني.")</f>
        <v>لم يتم تحديث البريد الإلكتروني.</v>
      </c>
    </row>
    <row r="146" ht="15.75" customHeight="1">
      <c r="A146" s="1" t="s">
        <v>145</v>
      </c>
      <c r="B146" s="1" t="str">
        <f>IFERROR(__xludf.DUMMYFUNCTION("GOOGLETRANSLATE(A146, ""en"", ""ar"")"),"يجب أن يكون رقم الهاتف المحمول بالتنسيق 0XX-XXXXXXXXXXXX")</f>
        <v>يجب أن يكون رقم الهاتف المحمول بالتنسيق 0XX-XXXXXXXXXXXX</v>
      </c>
    </row>
    <row r="147" ht="15.75" customHeight="1">
      <c r="A147" s="1" t="s">
        <v>146</v>
      </c>
      <c r="B147" s="1" t="str">
        <f>IFERROR(__xludf.DUMMYFUNCTION("GOOGLETRANSLATE(A147, ""en"", ""ar"")"),"تمت معالجتها بالفعل")</f>
        <v>تمت معالجتها بالفعل</v>
      </c>
    </row>
    <row r="148" ht="15.75" customHeight="1">
      <c r="A148" s="1" t="s">
        <v>147</v>
      </c>
      <c r="B148" s="1" t="str">
        <f>IFERROR(__xludf.DUMMYFUNCTION("GOOGLETRANSLATE(A148, ""en"", ""ar"")"),"اكتمل الدفع")</f>
        <v>اكتمل الدفع</v>
      </c>
    </row>
    <row r="149" ht="15.75" customHeight="1">
      <c r="A149" s="1" t="s">
        <v>148</v>
      </c>
      <c r="B149" s="1" t="str">
        <f>IFERROR(__xludf.DUMMYFUNCTION("GOOGLETRANSLATE(A149, ""en"", ""ar"")"),"فشل الدفع")</f>
        <v>فشل الدفع</v>
      </c>
    </row>
    <row r="150" ht="15.75" customHeight="1">
      <c r="A150" s="1" t="s">
        <v>149</v>
      </c>
      <c r="B150" s="1" t="str">
        <f>IFERROR(__xludf.DUMMYFUNCTION("GOOGLETRANSLATE(A150, ""en"", ""ar"")"),"الحزمة غير موجودة.")</f>
        <v>الحزمة غير موجودة.</v>
      </c>
    </row>
    <row r="151" ht="15.75" customHeight="1">
      <c r="A151" s="1" t="s">
        <v>150</v>
      </c>
      <c r="B151" s="1" t="str">
        <f>IFERROR(__xludf.DUMMYFUNCTION("GOOGLETRANSLATE(A151, ""en"", ""ar"")"),"نجاح")</f>
        <v>نجاح</v>
      </c>
    </row>
    <row r="152" ht="15.75" customHeight="1">
      <c r="A152" s="1" t="s">
        <v>151</v>
      </c>
      <c r="B152" s="1" t="str">
        <f>IFERROR(__xludf.DUMMYFUNCTION("GOOGLETRANSLATE(A152, ""en"", ""ar"")"),"فشل")</f>
        <v>فشل</v>
      </c>
    </row>
    <row r="153" ht="15.75" customHeight="1">
      <c r="A153" s="1" t="s">
        <v>152</v>
      </c>
      <c r="B153" s="1" t="str">
        <f>IFERROR(__xludf.DUMMYFUNCTION("GOOGLETRANSLATE(A153, ""en"", ""ar"")"),"حدث خطأ ما، يرجى الاتصال بمسؤول النظام")</f>
        <v>حدث خطأ ما، يرجى الاتصال بمسؤول النظام</v>
      </c>
    </row>
    <row r="154" ht="15.75" customHeight="1">
      <c r="A154" s="1" t="s">
        <v>153</v>
      </c>
      <c r="B154" s="1" t="str">
        <f>IFERROR(__xludf.DUMMYFUNCTION("GOOGLETRANSLATE(A154, ""en"", ""ar"")"),"الشراء لم يكتمل")</f>
        <v>الشراء لم يكتمل</v>
      </c>
    </row>
    <row r="155" ht="15.75" customHeight="1">
      <c r="A155" s="1" t="s">
        <v>154</v>
      </c>
      <c r="B155" s="1" t="str">
        <f>IFERROR(__xludf.DUMMYFUNCTION("GOOGLETRANSLATE(A155, ""en"", ""ar"")"),"الصفقة لم تكتمل")</f>
        <v>الصفقة لم تكتمل</v>
      </c>
    </row>
    <row r="156" ht="15.75" customHeight="1">
      <c r="A156" s="1" t="s">
        <v>155</v>
      </c>
      <c r="B156" s="1" t="str">
        <f>IFERROR(__xludf.DUMMYFUNCTION("GOOGLETRANSLATE(A156, ""en"", ""ar"")"),"حدث خطأ ما")</f>
        <v>حدث خطأ ما</v>
      </c>
    </row>
    <row r="157" ht="15.75" customHeight="1">
      <c r="A157" s="1" t="s">
        <v>156</v>
      </c>
      <c r="B157" s="1" t="str">
        <f>IFERROR(__xludf.DUMMYFUNCTION("GOOGLETRANSLATE(A157, ""en"", ""ar"")"),"فشل الدفع")</f>
        <v>فشل الدفع</v>
      </c>
    </row>
    <row r="158" ht="15.75" customHeight="1">
      <c r="A158" s="1" t="s">
        <v>157</v>
      </c>
      <c r="B158" s="1" t="str">
        <f>IFERROR(__xludf.DUMMYFUNCTION("GOOGLETRANSLATE(A158, ""en"", ""ar"")"),"المعاملة لا تخزن")</f>
        <v>المعاملة لا تخزن</v>
      </c>
    </row>
    <row r="159" ht="15.75" customHeight="1">
      <c r="A159" s="1" t="s">
        <v>158</v>
      </c>
      <c r="B159" s="1" t="str">
        <f>IFERROR(__xludf.DUMMYFUNCTION("GOOGLETRANSLATE(A159, ""en"", ""ar"")"),"فشل الدفع")</f>
        <v>فشل الدفع</v>
      </c>
    </row>
    <row r="160" ht="15.75" customHeight="1">
      <c r="A160" s="1" t="s">
        <v>159</v>
      </c>
      <c r="B160" s="1" t="str">
        <f>IFERROR(__xludf.DUMMYFUNCTION("GOOGLETRANSLATE(A160, ""en"", ""ar"")"),"لم تتم إضافة المستخدم.")</f>
        <v>لم تتم إضافة المستخدم.</v>
      </c>
    </row>
    <row r="161" ht="15.75" customHeight="1">
      <c r="A161" s="1" t="s">
        <v>160</v>
      </c>
      <c r="B161" s="1" t="str">
        <f>IFERROR(__xludf.DUMMYFUNCTION("GOOGLETRANSLATE(A161, ""en"", ""ar"")"),"تمت إضافة المستخدم بنجاح.")</f>
        <v>تمت إضافة المستخدم بنجاح.</v>
      </c>
    </row>
    <row r="162" ht="15.75" customHeight="1">
      <c r="A162" s="1" t="s">
        <v>161</v>
      </c>
      <c r="B162" s="1" t="str">
        <f>IFERROR(__xludf.DUMMYFUNCTION("GOOGLETRANSLATE(A162, ""en"", ""ar"")"),"تم تحديث المستخدم بنجاح.")</f>
        <v>تم تحديث المستخدم بنجاح.</v>
      </c>
    </row>
    <row r="163" ht="15.75" customHeight="1">
      <c r="A163" s="1" t="s">
        <v>162</v>
      </c>
      <c r="B163" s="1" t="str">
        <f>IFERROR(__xludf.DUMMYFUNCTION("GOOGLETRANSLATE(A163, ""en"", ""ar"")"),"تم حذف برنامج المستخدم بنجاح.")</f>
        <v>تم حذف برنامج المستخدم بنجاح.</v>
      </c>
    </row>
    <row r="164" ht="15.75" customHeight="1">
      <c r="A164" s="1" t="s">
        <v>163</v>
      </c>
      <c r="B164" s="1" t="str">
        <f>IFERROR(__xludf.DUMMYFUNCTION("GOOGLETRANSLATE(A164, ""en"", ""ar"")"),"لحذف المستخدم نهائيًا، عليك إجراء الحذف الناعم أولاً.")</f>
        <v>لحذف المستخدم نهائيًا، عليك إجراء الحذف الناعم أولاً.</v>
      </c>
    </row>
    <row r="165" ht="15.75" customHeight="1">
      <c r="A165" s="1" t="s">
        <v>164</v>
      </c>
      <c r="B165" s="1" t="str">
        <f>IFERROR(__xludf.DUMMYFUNCTION("GOOGLETRANSLATE(A165, ""en"", ""ar"")"),"تم حذف المستخدم الدائم بنجاح.")</f>
        <v>تم حذف المستخدم الدائم بنجاح.</v>
      </c>
    </row>
    <row r="166" ht="15.75" customHeight="1">
      <c r="A166" s="1" t="s">
        <v>165</v>
      </c>
      <c r="B166" s="1" t="str">
        <f>IFERROR(__xludf.DUMMYFUNCTION("GOOGLETRANSLATE(A166, ""en"", ""ar"")"),"تمت استعادة المستخدم بنجاح.")</f>
        <v>تمت استعادة المستخدم بنجاح.</v>
      </c>
    </row>
    <row r="167" ht="15.75" customHeight="1">
      <c r="A167" s="1" t="s">
        <v>166</v>
      </c>
      <c r="B167" s="1" t="str">
        <f>IFERROR(__xludf.DUMMYFUNCTION("GOOGLETRANSLATE(A167, ""en"", ""ar"")"),"تم حظر المستخدم بنجاح.")</f>
        <v>تم حظر المستخدم بنجاح.</v>
      </c>
    </row>
    <row r="168" ht="15.75" customHeight="1">
      <c r="A168" s="1" t="s">
        <v>167</v>
      </c>
      <c r="B168" s="1" t="str">
        <f>IFERROR(__xludf.DUMMYFUNCTION("GOOGLETRANSLATE(A168, ""en"", ""ar"")"),"تم إلغاء حظر المستخدم بنجاح.")</f>
        <v>تم إلغاء حظر المستخدم بنجاح.</v>
      </c>
    </row>
    <row r="169" ht="15.75" customHeight="1">
      <c r="A169" s="1" t="s">
        <v>168</v>
      </c>
      <c r="B169" s="1" t="str">
        <f>IFERROR(__xludf.DUMMYFUNCTION("GOOGLETRANSLATE(A169, ""en"", ""ar"")"),"تمت إضافة المستخدمين المزيفين بنجاح.")</f>
        <v>تمت إضافة المستخدمين المزيفين بنجاح.</v>
      </c>
    </row>
    <row r="170" ht="15.75" customHeight="1">
      <c r="A170" s="1" t="s">
        <v>169</v>
      </c>
      <c r="B170" s="1" t="str">
        <f>IFERROR(__xludf.DUMMYFUNCTION("GOOGLETRANSLATE(A170, ""en"", ""ar"")"),"لم تتم إضافة المستخدمين المزيفين.")</f>
        <v>لم تتم إضافة المستخدمين المزيفين.</v>
      </c>
    </row>
    <row r="171" ht="15.75" customHeight="1">
      <c r="A171" s="1" t="s">
        <v>170</v>
      </c>
      <c r="B171" s="1" t="str">
        <f>IFERROR(__xludf.DUMMYFUNCTION("GOOGLETRANSLATE(A171, ""en"", ""ar"")"),"تم التحقق من المستخدم بنجاح.")</f>
        <v>تم التحقق من المستخدم بنجاح.</v>
      </c>
    </row>
    <row r="172" ht="15.75" customHeight="1">
      <c r="A172" s="1" t="s">
        <v>171</v>
      </c>
      <c r="B172" s="1" t="str">
        <f>IFERROR(__xludf.DUMMYFUNCTION("GOOGLETRANSLATE(A172, ""en"", ""ar"")"),"المستخدم غير موجود.")</f>
        <v>المستخدم غير موجود.</v>
      </c>
    </row>
    <row r="173" ht="15.75" customHeight="1">
      <c r="A173" s="1" t="s">
        <v>172</v>
      </c>
      <c r="B173" s="1" t="str">
        <f>IFERROR(__xludf.DUMMYFUNCTION("GOOGLETRANSLATE(A173, ""en"", ""ar"")"),"تمت إزالة الصورة بنجاح.")</f>
        <v>تمت إزالة الصورة بنجاح.</v>
      </c>
    </row>
    <row r="174" ht="15.75" customHeight="1">
      <c r="A174" s="1" t="s">
        <v>173</v>
      </c>
      <c r="B174" s="1" t="str">
        <f>IFERROR(__xludf.DUMMYFUNCTION("GOOGLETRANSLATE(A174, ""en"", ""ar"")"),"الاعتمادات المسموح بها بنجاح")</f>
        <v>الاعتمادات المسموح بها بنجاح</v>
      </c>
    </row>
    <row r="175" ht="15.75" customHeight="1">
      <c r="A175" s="1" t="s">
        <v>174</v>
      </c>
      <c r="B175" s="1" t="str">
        <f>IFERROR(__xludf.DUMMYFUNCTION("GOOGLETRANSLATE(A175, ""en"", ""ar"")")," يسمح لك الاعتمادات")</f>
        <v> يسمح لك الاعتمادات</v>
      </c>
    </row>
    <row r="176" ht="15.75" customHeight="1">
      <c r="A176" s="1" t="s">
        <v>175</v>
      </c>
      <c r="B176" s="1" t="str">
        <f>IFERROR(__xludf.DUMMYFUNCTION("GOOGLETRANSLATE(A176, ""en"", ""ar"")"),"تم تخزين الاعتمادات بنجاح.")</f>
        <v>تم تخزين الاعتمادات بنجاح.</v>
      </c>
    </row>
    <row r="177" ht="15.75" customHeight="1">
      <c r="A177" s="1" t="s">
        <v>176</v>
      </c>
      <c r="B177" s="1" t="str">
        <f>IFERROR(__xludf.DUMMYFUNCTION("GOOGLETRANSLATE(A177, ""en"", ""ar"")"),"فشل في تخزين الاعتمادات.")</f>
        <v>فشل في تخزين الاعتمادات.</v>
      </c>
    </row>
    <row r="178" ht="15.75" customHeight="1">
      <c r="A178" s="1" t="s">
        <v>177</v>
      </c>
      <c r="B178" s="1" t="str">
        <f>IFERROR(__xludf.DUMMYFUNCTION("GOOGLETRANSLATE(A178, ""en"", ""ar"")"),"مكتمل")</f>
        <v>مكتمل</v>
      </c>
    </row>
    <row r="179" ht="15.75" customHeight="1">
      <c r="A179" s="1" t="s">
        <v>178</v>
      </c>
      <c r="B179" s="1" t="str">
        <f>IFERROR(__xludf.DUMMYFUNCTION("GOOGLETRANSLATE(A179, ""en"", ""ar"")"),"أنت الآن مستخدم مميز")</f>
        <v>أنت الآن مستخدم مميز</v>
      </c>
    </row>
    <row r="180" ht="15.75" customHeight="1">
      <c r="A180" s="1" t="s">
        <v>179</v>
      </c>
      <c r="B180" s="1" t="str">
        <f>IFERROR(__xludf.DUMMYFUNCTION("GOOGLETRANSLATE(A180, ""en"", ""ar"")"),"انتهاء صلاحية المستخدم المميز الخاص بك طويل بما فيه الكفاية")</f>
        <v>انتهاء صلاحية المستخدم المميز الخاص بك طويل بما فيه الكفاية</v>
      </c>
    </row>
    <row r="181" ht="15.75" customHeight="1">
      <c r="A181" s="1" t="s">
        <v>180</v>
      </c>
      <c r="B181" s="1" t="str">
        <f>IFERROR(__xludf.DUMMYFUNCTION("GOOGLETRANSLATE(A181, ""en"", ""ar"")"),"تم تمديد انتهاء صلاحية الخطة المميزة")</f>
        <v>تم تمديد انتهاء صلاحية الخطة المميزة</v>
      </c>
    </row>
    <row r="182" ht="15.75" customHeight="1">
      <c r="A182" s="1" t="s">
        <v>181</v>
      </c>
      <c r="B182" s="1" t="str">
        <f>IFERROR(__xludf.DUMMYFUNCTION("GOOGLETRANSLATE(A182, ""en"", ""ar"")"),"الخطة المحددة غير موجودة.")</f>
        <v>الخطة المحددة غير موجودة.</v>
      </c>
    </row>
    <row r="183" ht="15.75" customHeight="1">
      <c r="A183" s="1" t="s">
        <v>182</v>
      </c>
      <c r="B183" s="1" t="str">
        <f>IFERROR(__xludf.DUMMYFUNCTION("GOOGLETRANSLATE(A183, ""en"", ""ar"")"),"الرجاء تحديد الخطة أولا.")</f>
        <v>الرجاء تحديد الخطة أولا.</v>
      </c>
    </row>
    <row r="184" ht="15.75" customHeight="1">
      <c r="A184" s="1" t="s">
        <v>183</v>
      </c>
      <c r="B184" s="1" t="str">
        <f>IFERROR(__xludf.DUMMYFUNCTION("GOOGLETRANSLATE(A184, ""en"", ""ar"")"),"يرجى قبول كافة الشروط والأحكام.")</f>
        <v>يرجى قبول كافة الشروط والأحكام.</v>
      </c>
    </row>
    <row r="185" ht="15.75" customHeight="1">
      <c r="A185" s="1" t="s">
        <v>184</v>
      </c>
      <c r="B185" s="1" t="str">
        <f>IFERROR(__xludf.DUMMYFUNCTION("GOOGLETRANSLATE(A185, ""en"", ""ar"")"),"هناك خطأ ما في حساب التواصل الاجتماعي، يرجى الاتصال بالمسؤول.")</f>
        <v>هناك خطأ ما في حساب التواصل الاجتماعي، يرجى الاتصال بالمسؤول.</v>
      </c>
    </row>
    <row r="186" ht="15.75" customHeight="1">
      <c r="A186" s="1" t="s">
        <v>185</v>
      </c>
      <c r="B186" s="1" t="str">
        <f>IFERROR(__xludf.DUMMYFUNCTION("GOOGLETRANSLATE(A186, ""en"", ""ar"")"),"البريد الإلكتروني مطلوب لتسجيل دخول المستخدم.")</f>
        <v>البريد الإلكتروني مطلوب لتسجيل دخول المستخدم.</v>
      </c>
    </row>
    <row r="187" ht="15.75" customHeight="1">
      <c r="A187" s="1" t="s">
        <v>186</v>
      </c>
      <c r="B187" s="1" t="str">
        <f>IFERROR(__xludf.DUMMYFUNCTION("GOOGLETRANSLATE(A187, ""en"", ""ar"")"),"المستخدم غير موجود.")</f>
        <v>المستخدم غير موجود.</v>
      </c>
    </row>
    <row r="188" ht="15.75" customHeight="1">
      <c r="A188" s="1" t="s">
        <v>187</v>
      </c>
      <c r="B188" s="1" t="str">
        <f>IFERROR(__xludf.DUMMYFUNCTION("GOOGLETRANSLATE(A188, ""en"", ""ar"")"),"حسابك الحالي __الحالة__، يرجى الاتصال بالمسؤول.")</f>
        <v>حسابك الحالي __الحالة__، يرجى الاتصال بالمسؤول.</v>
      </c>
    </row>
    <row r="189" ht="15.75" customHeight="1">
      <c r="A189" s="1" t="s">
        <v>188</v>
      </c>
      <c r="B189" s="1" t="str">
        <f>IFERROR(__xludf.DUMMYFUNCTION("GOOGLETRANSLATE(A189, ""en"", ""ar"")"),"قام المستخدم بتسجيل الدخول بنجاح")</f>
        <v>قام المستخدم بتسجيل الدخول بنجاح</v>
      </c>
    </row>
    <row r="190" ht="15.75" customHeight="1">
      <c r="A190" s="1" t="s">
        <v>189</v>
      </c>
      <c r="B190" s="1" t="str">
        <f>IFERROR(__xludf.DUMMYFUNCTION("GOOGLETRANSLATE(A190, ""en"", ""ar"")"),"__loggedInUserName__ متصل الآن")</f>
        <v>__loggedInUserName__ متصل الآن</v>
      </c>
    </row>
    <row r="191" ht="15.75" customHeight="1">
      <c r="A191" s="1" t="s">
        <v>190</v>
      </c>
      <c r="B191" s="1" t="str">
        <f>IFERROR(__xludf.DUMMYFUNCTION("GOOGLETRANSLATE(A191, ""en"", ""ar"")"),"مرحباً، لقد تم تسجيل دخولك بنجاح.")</f>
        <v>مرحباً، لقد تم تسجيل دخولك بنجاح.</v>
      </c>
    </row>
    <row r="192" ht="15.75" customHeight="1">
      <c r="A192" s="1" t="s">
        <v>191</v>
      </c>
      <c r="B192" s="1" t="str">
        <f>IFERROR(__xludf.DUMMYFUNCTION("GOOGLETRANSLATE(A192, ""en"", ""ar"")"),"فشلت المصادقة، يرجى التحقق من بيانات الاعتماد الخاصة بك والمحاولة مرة أخرى.")</f>
        <v>فشلت المصادقة، يرجى التحقق من بيانات الاعتماد الخاصة بك والمحاولة مرة أخرى.</v>
      </c>
    </row>
    <row r="193" ht="15.75" customHeight="1">
      <c r="A193" s="1" t="s">
        <v>192</v>
      </c>
      <c r="B193" s="1" t="str">
        <f>IFERROR(__xludf.DUMMYFUNCTION("GOOGLETRANSLATE(A193, ""en"", ""ar"")"),"بيانات الجلسة غير موجودة.")</f>
        <v>بيانات الجلسة غير موجودة.</v>
      </c>
    </row>
    <row r="194" ht="15.75" customHeight="1">
      <c r="A194" s="1" t="s">
        <v>193</v>
      </c>
      <c r="B194" s="1" t="str">
        <f>IFERROR(__xludf.DUMMYFUNCTION("GOOGLETRANSLATE(A194, ""en"", ""ar"")"),"فشل الدفع")</f>
        <v>فشل الدفع</v>
      </c>
    </row>
    <row r="195" ht="15.75" customHeight="1">
      <c r="A195" s="1" t="s">
        <v>194</v>
      </c>
      <c r="B195" s="1" t="str">
        <f>IFERROR(__xludf.DUMMYFUNCTION("GOOGLETRANSLATE(A195, ""en"", ""ar"")"),"تم رفض بطاقتك، يرجى تقديم طريقة دفع جديدة")</f>
        <v>تم رفض بطاقتك، يرجى تقديم طريقة دفع جديدة</v>
      </c>
    </row>
    <row r="196" ht="15.75" customHeight="1">
      <c r="A196" s="1" t="s">
        <v>195</v>
      </c>
      <c r="B196" s="1" t="str">
        <f>IFERROR(__xludf.DUMMYFUNCTION("GOOGLETRANSLATE(A196, ""en"", ""ar"")"),"تم تخطي المستخدم بنجاح.")</f>
        <v>تم تخطي المستخدم بنجاح.</v>
      </c>
    </row>
    <row r="197" ht="15.75" customHeight="1">
      <c r="A197" s="1" t="s">
        <v>196</v>
      </c>
      <c r="B197" s="1" t="str">
        <f>IFERROR(__xludf.DUMMYFUNCTION("GOOGLETRANSLATE(A197, ""en"", ""ar"")"),"إعادة التحقق غير صالحة.")</f>
        <v>إعادة التحقق غير صالحة.</v>
      </c>
    </row>
    <row r="198" ht="15.75" customHeight="1">
      <c r="A198" s="1" t="s">
        <v>197</v>
      </c>
      <c r="B198" s="1" t="str">
        <f>IFERROR(__xludf.DUMMYFUNCTION("GOOGLETRANSLATE(A198, ""en"", ""ar"")"),"أنت لست عضوا في النظام، يرجى الدخول والتسجيل أولا، ثم يمكنك متابعة تسجيل الدخول.")</f>
        <v>أنت لست عضوا في النظام، يرجى الدخول والتسجيل أولا، ثم يمكنك متابعة تسجيل الدخول.</v>
      </c>
    </row>
    <row r="199" ht="15.75" customHeight="1">
      <c r="A199" s="1" t="s">
        <v>198</v>
      </c>
      <c r="B199" s="1" t="str">
        <f>IFERROR(__xludf.DUMMYFUNCTION("GOOGLETRANSLATE(A199, ""en"", ""ar"")"),"فشل تسجيل خروج المستخدم.")</f>
        <v>فشل تسجيل خروج المستخدم.</v>
      </c>
    </row>
    <row r="200" ht="15.75" customHeight="1">
      <c r="A200" s="1" t="s">
        <v>199</v>
      </c>
      <c r="B200" s="1" t="str">
        <f>IFERROR(__xludf.DUMMYFUNCTION("GOOGLETRANSLATE(A200, ""en"", ""ar"")"),"لم يتم تخزين أرصدة المستخدم.")</f>
        <v>لم يتم تخزين أرصدة المستخدم.</v>
      </c>
    </row>
    <row r="201" ht="15.75" customHeight="1">
      <c r="A201" s="1" t="s">
        <v>200</v>
      </c>
      <c r="B201" s="1" t="str">
        <f>IFERROR(__xludf.DUMMYFUNCTION("GOOGLETRANSLATE(A201, ""en"", ""ar"")"),"تم إنشاء حسابك بنجاح، لتفعيل حسابك يرجى التحقق من بريدك الإلكتروني.")</f>
        <v>تم إنشاء حسابك بنجاح، لتفعيل حسابك يرجى التحقق من بريدك الإلكتروني.</v>
      </c>
    </row>
    <row r="202" ht="15.75" customHeight="1">
      <c r="A202" s="1" t="s">
        <v>201</v>
      </c>
      <c r="B202" s="1" t="str">
        <f>IFERROR(__xludf.DUMMYFUNCTION("GOOGLETRANSLATE(A202, ""en"", ""ar"")"),"فشل إرسال بريد التنشيط، يرجى المحاولة مرة أخرى لاحقًا.")</f>
        <v>فشل إرسال بريد التنشيط، يرجى المحاولة مرة أخرى لاحقًا.</v>
      </c>
    </row>
    <row r="203" ht="15.75" customHeight="1">
      <c r="A203" s="1" t="s">
        <v>202</v>
      </c>
      <c r="B203" s="1" t="str">
        <f>IFERROR(__xludf.DUMMYFUNCTION("GOOGLETRANSLATE(A203, ""en"", ""ar"")"),"تم إنشاء حسابك بنجاح.")</f>
        <v>تم إنشاء حسابك بنجاح.</v>
      </c>
    </row>
    <row r="204" ht="15.75" customHeight="1">
      <c r="A204" s="1" t="s">
        <v>203</v>
      </c>
      <c r="B204" s="1" t="str">
        <f>IFERROR(__xludf.DUMMYFUNCTION("GOOGLETRANSLATE(A204, ""en"", ""ar"")"),"حدث خطأ ما على الخادم، يرجى الاتصال بالمسؤول.")</f>
        <v>حدث خطأ ما على الخادم، يرجى الاتصال بالمسؤول.</v>
      </c>
    </row>
    <row r="205" ht="15.75" customHeight="1">
      <c r="A205" s="1" t="s">
        <v>204</v>
      </c>
      <c r="B205" s="1" t="str">
        <f>IFERROR(__xludf.DUMMYFUNCTION("GOOGLETRANSLATE(A205, ""en"", ""ar"")"),"كلمة المرور الحالية غير صحيحة.")</f>
        <v>كلمة المرور الحالية غير صحيحة.</v>
      </c>
    </row>
    <row r="206" ht="15.75" customHeight="1">
      <c r="A206" s="1" t="s">
        <v>205</v>
      </c>
      <c r="B206" s="1" t="str">
        <f>IFERROR(__xludf.DUMMYFUNCTION("GOOGLETRANSLATE(A206, ""en"", ""ar"")"),"تم تحديث كلمة المرور بنجاح")</f>
        <v>تم تحديث كلمة المرور بنجاح</v>
      </c>
    </row>
    <row r="207" ht="15.75" customHeight="1">
      <c r="A207" s="1" t="s">
        <v>206</v>
      </c>
      <c r="B207" s="1" t="str">
        <f>IFERROR(__xludf.DUMMYFUNCTION("GOOGLETRANSLATE(A207, ""en"", ""ar"")"),"لم يتم تحديث كلمة المرور.")</f>
        <v>لم يتم تحديث كلمة المرور.</v>
      </c>
    </row>
    <row r="208" ht="15.75" customHeight="1">
      <c r="A208" s="1" t="s">
        <v>207</v>
      </c>
      <c r="B208" s="1" t="str">
        <f>IFERROR(__xludf.DUMMYFUNCTION("GOOGLETRANSLATE(A208, ""en"", ""ar"")"),"يرجى التحقق من كلمة المرور الخاصة بك.")</f>
        <v>يرجى التحقق من كلمة المرور الخاصة بك.</v>
      </c>
    </row>
    <row r="209" ht="15.75" customHeight="1">
      <c r="A209" s="1" t="s">
        <v>208</v>
      </c>
      <c r="B209" s="1" t="str">
        <f>IFERROR(__xludf.DUMMYFUNCTION("GOOGLETRANSLATE(A209, ""en"", ""ar"")"),"تم إرسال رابط تفعيل البريد الإلكتروني الجديد إلى عنوان بريدك الإلكتروني الجديد، يرجى التحقق من بريدك الإلكتروني.")</f>
        <v>تم إرسال رابط تفعيل البريد الإلكتروني الجديد إلى عنوان بريدك الإلكتروني الجديد، يرجى التحقق من بريدك الإلكتروني.</v>
      </c>
    </row>
    <row r="210" ht="15.75" customHeight="1">
      <c r="A210" s="1" t="s">
        <v>209</v>
      </c>
      <c r="B210" s="1" t="str">
        <f>IFERROR(__xludf.DUMMYFUNCTION("GOOGLETRANSLATE(A210, ""en"", ""ar"")"),"فشل في إرسال رسالة تأكيد بالبريد الإلكتروني.")</f>
        <v>فشل في إرسال رسالة تأكيد بالبريد الإلكتروني.</v>
      </c>
    </row>
    <row r="211" ht="15.75" customHeight="1">
      <c r="A211" s="1" t="s">
        <v>210</v>
      </c>
      <c r="B211" s="1" t="str">
        <f>IFERROR(__xludf.DUMMYFUNCTION("GOOGLETRANSLATE(A211, ""en"", ""ar"")"),"تم تحديث البريد الإلكتروني بنجاح.")</f>
        <v>تم تحديث البريد الإلكتروني بنجاح.</v>
      </c>
    </row>
    <row r="212" ht="15.75" customHeight="1">
      <c r="A212" s="1" t="s">
        <v>211</v>
      </c>
      <c r="B212" s="1" t="str">
        <f>IFERROR(__xludf.DUMMYFUNCTION("GOOGLETRANSLATE(A212, ""en"", ""ar"")"),"بيانات المستخدم غير موجودة.")</f>
        <v>بيانات المستخدم غير موجودة.</v>
      </c>
    </row>
    <row r="213" ht="15.75" customHeight="1">
      <c r="A213" s="1" t="s">
        <v>212</v>
      </c>
      <c r="B213" s="1" t="str">
        <f>IFERROR(__xludf.DUMMYFUNCTION("GOOGLETRANSLATE(A213, ""en"", ""ar"")"),"طلب غير صالح.")</f>
        <v>طلب غير صالح.</v>
      </c>
    </row>
    <row r="214" ht="15.75" customHeight="1">
      <c r="A214" s="1" t="s">
        <v>213</v>
      </c>
      <c r="B214" s="1" t="str">
        <f>IFERROR(__xludf.DUMMYFUNCTION("GOOGLETRANSLATE(A214, ""en"", ""ar"")"),"لقد أرسلنا عبر البريد الإلكتروني رابط إعادة تعيين كلمة المرور الخاصة بك.")</f>
        <v>لقد أرسلنا عبر البريد الإلكتروني رابط إعادة تعيين كلمة المرور الخاصة بك.</v>
      </c>
    </row>
    <row r="215" ht="15.75" customHeight="1">
      <c r="A215" s="1" t="s">
        <v>214</v>
      </c>
      <c r="B215" s="1" t="str">
        <f>IFERROR(__xludf.DUMMYFUNCTION("GOOGLETRANSLATE(A215, ""en"", ""ar"")"),"حدث خطأ ما على الخادم")</f>
        <v>حدث خطأ ما على الخادم</v>
      </c>
    </row>
    <row r="216" ht="15.75" customHeight="1">
      <c r="A216" s="1" t="s">
        <v>215</v>
      </c>
      <c r="B216" s="1" t="str">
        <f>IFERROR(__xludf.DUMMYFUNCTION("GOOGLETRANSLATE(A216, ""en"", ""ar"")"),"تم إعادة تعيين كلمة المرور بنجاح.")</f>
        <v>تم إعادة تعيين كلمة المرور بنجاح.</v>
      </c>
    </row>
    <row r="217" ht="15.75" customHeight="1">
      <c r="A217" s="1" t="s">
        <v>216</v>
      </c>
      <c r="B217" s="1" t="str">
        <f>IFERROR(__xludf.DUMMYFUNCTION("GOOGLETRANSLATE(A217, ""en"", ""ar"")"),"تمت زيارة الملف الشخصي بنجاح")</f>
        <v>تمت زيارة الملف الشخصي بنجاح</v>
      </c>
    </row>
    <row r="218" ht="15.75" customHeight="1">
      <c r="A218" s="1" t="s">
        <v>217</v>
      </c>
      <c r="B218" s="1" t="str">
        <f>IFERROR(__xludf.DUMMYFUNCTION("GOOGLETRANSLATE(A218, ""en"", ""ar"")"),"الملف الشخصي الذي تمت زيارته بواسطة")</f>
        <v>الملف الشخصي الذي تمت زيارته بواسطة</v>
      </c>
    </row>
    <row r="219" ht="15.75" customHeight="1">
      <c r="A219" s="1" t="s">
        <v>218</v>
      </c>
      <c r="B219" s="1" t="str">
        <f>IFERROR(__xludf.DUMMYFUNCTION("GOOGLETRANSLATE(A219, ""en"", ""ar"")"),"لم يتم إنشاء زوار الملف الشخصي.")</f>
        <v>لم يتم إنشاء زوار الملف الشخصي.</v>
      </c>
    </row>
    <row r="220" ht="15.75" customHeight="1">
      <c r="A220" s="1" t="s">
        <v>219</v>
      </c>
      <c r="B220" s="1" t="str">
        <f>IFERROR(__xludf.DUMMYFUNCTION("GOOGLETRANSLATE(A220, ""en"", ""ar"")"),"الاعتمادات")</f>
        <v>الاعتمادات</v>
      </c>
    </row>
    <row r="221" ht="15.75" customHeight="1">
      <c r="A221" s="1" t="s">
        <v>220</v>
      </c>
      <c r="B221" s="1" t="str">
        <f>IFERROR(__xludf.DUMMYFUNCTION("GOOGLETRANSLATE(A221, ""en"", ""ar"")"),"تمت إزالة إعجاب المستخدم بنجاح")</f>
        <v>تمت إزالة إعجاب المستخدم بنجاح</v>
      </c>
    </row>
    <row r="222" ht="15.75" customHeight="1">
      <c r="A222" s="1" t="s">
        <v>221</v>
      </c>
      <c r="B222" s="1" t="str">
        <f>IFERROR(__xludf.DUMMYFUNCTION("GOOGLETRANSLATE(A222, ""en"", ""ar"")"),"تمت إزالة المستخدم الذي لم يعجبه بنجاح")</f>
        <v>تمت إزالة المستخدم الذي لم يعجبه بنجاح</v>
      </c>
    </row>
    <row r="223" ht="15.75" customHeight="1">
      <c r="A223" s="1" t="s">
        <v>222</v>
      </c>
      <c r="B223" s="1" t="str">
        <f>IFERROR(__xludf.DUMMYFUNCTION("GOOGLETRANSLATE(A223, ""en"", ""ar"")"),"أعجب المستخدم بنجاح")</f>
        <v>أعجب المستخدم بنجاح</v>
      </c>
    </row>
    <row r="224" ht="15.75" customHeight="1">
      <c r="A224" s="1" t="s">
        <v>223</v>
      </c>
      <c r="B224" s="1" t="str">
        <f>IFERROR(__xludf.DUMMYFUNCTION("GOOGLETRANSLATE(A224, ""en"", ""ar"")"),"الملف الشخصي الذي أعجبك")</f>
        <v>الملف الشخصي الذي أعجبك</v>
      </c>
    </row>
    <row r="225" ht="15.75" customHeight="1">
      <c r="A225" s="1" t="s">
        <v>224</v>
      </c>
      <c r="B225" s="1" t="str">
        <f>IFERROR(__xludf.DUMMYFUNCTION("GOOGLETRANSLATE(A225, ""en"", ""ar"")"),"أعجب المستخدم بنجاح.")</f>
        <v>أعجب المستخدم بنجاح.</v>
      </c>
    </row>
    <row r="226" ht="15.75" customHeight="1">
      <c r="A226" s="1" t="s">
        <v>225</v>
      </c>
      <c r="B226" s="1" t="str">
        <f>IFERROR(__xludf.DUMMYFUNCTION("GOOGLETRANSLATE(A226, ""en"", ""ar"")"),"تم عدم إعجاب المستخدم بنجاح.")</f>
        <v>تم عدم إعجاب المستخدم بنجاح.</v>
      </c>
    </row>
    <row r="227" ht="15.75" customHeight="1">
      <c r="A227" s="1" t="s">
        <v>226</v>
      </c>
      <c r="B227" s="1" t="str">
        <f>IFERROR(__xludf.DUMMYFUNCTION("GOOGLETRANSLATE(A227, ""en"", ""ar"")"),"بيانات الهدية غير موجودة.")</f>
        <v>بيانات الهدية غير موجودة.</v>
      </c>
    </row>
    <row r="228" ht="15.75" customHeight="1">
      <c r="A228" s="1" t="s">
        <v>227</v>
      </c>
      <c r="B228" s="1" t="str">
        <f>IFERROR(__xludf.DUMMYFUNCTION("GOOGLETRANSLATE(A228, ""en"", ""ar"")"),"تم إرسال الهدية بنجاح")</f>
        <v>تم إرسال الهدية بنجاح</v>
      </c>
    </row>
    <row r="229" ht="15.75" customHeight="1">
      <c r="A229" s="1" t="s">
        <v>228</v>
      </c>
      <c r="B229" s="1" t="str">
        <f>IFERROR(__xludf.DUMMYFUNCTION("GOOGLETRANSLATE(A229, ""en"", ""ar"")"),"هدية ترسل بواسطة")</f>
        <v>هدية ترسل بواسطة</v>
      </c>
    </row>
    <row r="230" ht="15.75" customHeight="1">
      <c r="A230" s="1" t="s">
        <v>229</v>
      </c>
      <c r="B230" s="1" t="str">
        <f>IFERROR(__xludf.DUMMYFUNCTION("GOOGLETRANSLATE(A230, ""en"", ""ar"")"),"تم إرسال الهدية.")</f>
        <v>تم إرسال الهدية.</v>
      </c>
    </row>
    <row r="231" ht="15.75" customHeight="1">
      <c r="A231" s="1" t="s">
        <v>230</v>
      </c>
      <c r="B231" s="1" t="str">
        <f>IFERROR(__xludf.DUMMYFUNCTION("GOOGLETRANSLATE(A231, ""en"", ""ar"")"),"هدية لا ترسل.")</f>
        <v>هدية لا ترسل.</v>
      </c>
    </row>
    <row r="232" ht="15.75" customHeight="1">
      <c r="A232" s="1" t="s">
        <v>231</v>
      </c>
      <c r="B232" s="1" t="str">
        <f>IFERROR(__xludf.DUMMYFUNCTION("GOOGLETRANSLATE(A232, ""en"", ""ar"")"),"لقد أبلغت بالفعل عن هذا المستخدم لإساءة الاستخدام.")</f>
        <v>لقد أبلغت بالفعل عن هذا المستخدم لإساءة الاستخدام.</v>
      </c>
    </row>
    <row r="233" ht="15.75" customHeight="1">
      <c r="A233" s="1" t="s">
        <v>232</v>
      </c>
      <c r="B233" s="1" t="str">
        <f>IFERROR(__xludf.DUMMYFUNCTION("GOOGLETRANSLATE(A233, ""en"", ""ar"")"),"تم الإبلاغ عن إساءة استخدام المستخدم بنجاح.")</f>
        <v>تم الإبلاغ عن إساءة استخدام المستخدم بنجاح.</v>
      </c>
    </row>
    <row r="234" ht="15.75" customHeight="1">
      <c r="A234" s="1" t="s">
        <v>233</v>
      </c>
      <c r="B234" s="1" t="str">
        <f>IFERROR(__xludf.DUMMYFUNCTION("GOOGLETRANSLATE(A234, ""en"", ""ar"")"),"فشل المستخدم في الإبلاغ عن إساءة الاستخدام.")</f>
        <v>فشل المستخدم في الإبلاغ عن إساءة الاستخدام.</v>
      </c>
    </row>
    <row r="235" ht="15.75" customHeight="1">
      <c r="A235" s="1" t="s">
        <v>234</v>
      </c>
      <c r="B235" s="1" t="str">
        <f>IFERROR(__xludf.DUMMYFUNCTION("GOOGLETRANSLATE(A235, ""en"", ""ar"")"),"لقد قمت بالفعل بحظر هذا المستخدم.")</f>
        <v>لقد قمت بالفعل بحظر هذا المستخدم.</v>
      </c>
    </row>
    <row r="236" ht="15.75" customHeight="1">
      <c r="A236" s="1" t="s">
        <v>235</v>
      </c>
      <c r="B236" s="1" t="str">
        <f>IFERROR(__xludf.DUMMYFUNCTION("GOOGLETRANSLATE(A236, ""en"", ""ar"")"),"تم حظر المستخدم بنجاح.")</f>
        <v>تم حظر المستخدم بنجاح.</v>
      </c>
    </row>
    <row r="237" ht="15.75" customHeight="1">
      <c r="A237" s="1" t="s">
        <v>236</v>
      </c>
      <c r="B237" s="1" t="str">
        <f>IFERROR(__xludf.DUMMYFUNCTION("GOOGLETRANSLATE(A237, ""en"", ""ar"")"),"فشل في حظر المستخدم.")</f>
        <v>فشل في حظر المستخدم.</v>
      </c>
    </row>
    <row r="238" ht="15.75" customHeight="1">
      <c r="A238" s="1" t="s">
        <v>237</v>
      </c>
      <c r="B238" s="1" t="str">
        <f>IFERROR(__xludf.DUMMYFUNCTION("GOOGLETRANSLATE(A238, ""en"", ""ar"")"),"حظر المستخدم غير موجود.")</f>
        <v>حظر المستخدم غير موجود.</v>
      </c>
    </row>
    <row r="239" ht="15.75" customHeight="1">
      <c r="A239" s="1" t="s">
        <v>238</v>
      </c>
      <c r="B239" s="1" t="str">
        <f>IFERROR(__xludf.DUMMYFUNCTION("GOOGLETRANSLATE(A239, ""en"", ""ar"")"),"تم إلغاء حظر المستخدم بنجاح.")</f>
        <v>تم إلغاء حظر المستخدم بنجاح.</v>
      </c>
    </row>
    <row r="240" ht="15.75" customHeight="1">
      <c r="A240" s="1" t="s">
        <v>239</v>
      </c>
      <c r="B240" s="1" t="str">
        <f>IFERROR(__xludf.DUMMYFUNCTION("GOOGLETRANSLATE(A240, ""en"", ""ar"")"),"فشل في إلغاء حظر المستخدم.")</f>
        <v>فشل في إلغاء حظر المستخدم.</v>
      </c>
    </row>
    <row r="241" ht="15.75" customHeight="1">
      <c r="A241" s="1" t="s">
        <v>240</v>
      </c>
      <c r="B241" s="1" t="str">
        <f>IFERROR(__xludf.DUMMYFUNCTION("GOOGLETRANSLATE(A241, ""en"", ""ar"")"),"الاعتمادات الكافية غير متوفرة. يرجى شراء بعض الاعتمادات")</f>
        <v>الاعتمادات الكافية غير متوفرة. يرجى شراء بعض الاعتمادات</v>
      </c>
    </row>
    <row r="242" ht="15.75" customHeight="1">
      <c r="A242" s="1" t="s">
        <v>241</v>
      </c>
      <c r="B242" s="1" t="str">
        <f>IFERROR(__xludf.DUMMYFUNCTION("GOOGLETRANSLATE(A242, ""en"", ""ar"")"),"تم تفعيل الداعم بنجاح")</f>
        <v>تم تفعيل الداعم بنجاح</v>
      </c>
    </row>
    <row r="243" ht="15.75" customHeight="1">
      <c r="A243" s="1" t="s">
        <v>242</v>
      </c>
      <c r="B243" s="1" t="str">
        <f>IFERROR(__xludf.DUMMYFUNCTION("GOOGLETRANSLATE(A243, ""en"", ""ar"")"),"فشل في تعزيز الملف الشخصي.")</f>
        <v>فشل في تعزيز الملف الشخصي.</v>
      </c>
    </row>
    <row r="244" ht="15.75" customHeight="1">
      <c r="A244" s="1" t="s">
        <v>243</v>
      </c>
      <c r="B244" s="1" t="str">
        <f>IFERROR(__xludf.DUMMYFUNCTION("GOOGLETRANSLATE(A244, ""en"", ""ar"")"),"تم إكمال المعالج بنجاح")</f>
        <v>تم إكمال المعالج بنجاح</v>
      </c>
    </row>
    <row r="245" ht="15.75" customHeight="1">
      <c r="A245" s="1" t="s">
        <v>244</v>
      </c>
      <c r="B245" s="1" t="str">
        <f>IFERROR(__xludf.DUMMYFUNCTION("GOOGLETRANSLATE(A245, ""en"", ""ar"")"),"فشل في إكمال الملف الشخصي")</f>
        <v>فشل في إكمال الملف الشخصي</v>
      </c>
    </row>
    <row r="246" ht="15.75" customHeight="1">
      <c r="A246" s="1" t="s">
        <v>245</v>
      </c>
      <c r="B246" s="1" t="str">
        <f>IFERROR(__xludf.DUMMYFUNCTION("GOOGLETRANSLATE(A246, ""en"", ""ar"")"),"تم إرسال البريد بنجاح، سنتواصل معك قريبًا.")</f>
        <v>تم إرسال البريد بنجاح، سنتواصل معك قريبًا.</v>
      </c>
    </row>
    <row r="247" ht="15.75" customHeight="1">
      <c r="A247" s="1" t="s">
        <v>246</v>
      </c>
      <c r="B247" s="1" t="str">
        <f>IFERROR(__xludf.DUMMYFUNCTION("GOOGLETRANSLATE(A247, ""en"", ""ar"")"),"فشل في إرسال البريد.")</f>
        <v>فشل في إرسال البريد.</v>
      </c>
    </row>
    <row r="248" ht="15.75" customHeight="1">
      <c r="A248" s="1" t="s">
        <v>247</v>
      </c>
      <c r="B248" s="1" t="str">
        <f>IFERROR(__xludf.DUMMYFUNCTION("GOOGLETRANSLATE(A248, ""en"", ""ar"")"),"لا يمكن حذف المشرف.")</f>
        <v>لا يمكن حذف المشرف.</v>
      </c>
    </row>
    <row r="249" ht="15.75" customHeight="1">
      <c r="A249" s="1" t="s">
        <v>248</v>
      </c>
      <c r="B249" s="1" t="str">
        <f>IFERROR(__xludf.DUMMYFUNCTION("GOOGLETRANSLATE(A249, ""en"", ""ar"")"),"لقد تم حذف حسابك بنجاح.")</f>
        <v>لقد تم حذف حسابك بنجاح.</v>
      </c>
    </row>
    <row r="250" ht="15.75" customHeight="1">
      <c r="A250" s="1" t="s">
        <v>249</v>
      </c>
      <c r="B250" s="1" t="str">
        <f>IFERROR(__xludf.DUMMYFUNCTION("GOOGLETRANSLATE(A250, ""en"", ""ar"")"),"لم يتم حذف الحساب.")</f>
        <v>لم يتم حذف الحساب.</v>
      </c>
    </row>
    <row r="251" ht="15.75" customHeight="1">
      <c r="A251" s="1" t="s">
        <v>250</v>
      </c>
      <c r="B251" s="1" t="str">
        <f>IFERROR(__xludf.DUMMYFUNCTION("GOOGLETRANSLATE(A251, ""en"", ""ar"")"),"أنت لست عضوا في هذا النظام.")</f>
        <v>أنت لست عضوا في هذا النظام.</v>
      </c>
    </row>
    <row r="252" ht="15.75" customHeight="1">
      <c r="A252" s="1" t="s">
        <v>251</v>
      </c>
      <c r="B252" s="1" t="str">
        <f>IFERROR(__xludf.DUMMYFUNCTION("GOOGLETRANSLATE(A252, ""en"", ""ar"")"),"تم تفعيل الحساب بالفعل.")</f>
        <v>تم تفعيل الحساب بالفعل.</v>
      </c>
    </row>
    <row r="253" ht="15.75" customHeight="1">
      <c r="A253" s="1" t="s">
        <v>252</v>
      </c>
      <c r="B253" s="1" t="str">
        <f>IFERROR(__xludf.DUMMYFUNCTION("GOOGLETRANSLATE(A253, ""en"", ""ar"")"),"تم إرسال بريد التفعيل بنجاح، لتفعيل حسابك يرجى التحقق من بريدك الإلكتروني.")</f>
        <v>تم إرسال بريد التفعيل بنجاح، لتفعيل حسابك يرجى التحقق من بريدك الإلكتروني.</v>
      </c>
    </row>
    <row r="254" ht="15.75" customHeight="1">
      <c r="A254" s="1" t="s">
        <v>253</v>
      </c>
      <c r="B254" s="1" t="str">
        <f>IFERROR(__xludf.DUMMYFUNCTION("GOOGLETRANSLATE(A254, ""en"", ""ar"")"),"فشل في إرسال بريد التنشيط")</f>
        <v>فشل في إرسال بريد التنشيط</v>
      </c>
    </row>
    <row r="255" ht="15.75" customHeight="1">
      <c r="A255" s="1" t="s">
        <v>254</v>
      </c>
      <c r="B255" s="1" t="str">
        <f>IFERROR(__xludf.DUMMYFUNCTION("GOOGLETRANSLATE(A255, ""en"", ""ar"")"),"قد يكون حسابك غير نشط أو محظور أو غير نشط.")</f>
        <v>قد يكون حسابك غير نشط أو محظور أو غير نشط.</v>
      </c>
    </row>
    <row r="256" ht="15.75" customHeight="1">
      <c r="A256" s="1" t="s">
        <v>255</v>
      </c>
      <c r="B256" s="1" t="str">
        <f>IFERROR(__xludf.DUMMYFUNCTION("GOOGLETRANSLATE(A256, ""en"", ""ar"")"),"تم إرسال كلمة المرور لمرة واحدة (OTP) بنجاح، لإعادة تعيين كلمة المرور، استخدم كلمة المرور لمرة واحدة (OTP) المرسلة إلى بريدك الإلكتروني.")</f>
        <v>تم إرسال كلمة المرور لمرة واحدة (OTP) بنجاح، لإعادة تعيين كلمة المرور، استخدم كلمة المرور لمرة واحدة (OTP) المرسلة إلى بريدك الإلكتروني.</v>
      </c>
    </row>
    <row r="257" ht="15.75" customHeight="1">
      <c r="A257" s="1" t="s">
        <v>256</v>
      </c>
      <c r="B257" s="1" t="str">
        <f>IFERROR(__xludf.DUMMYFUNCTION("GOOGLETRANSLATE(A257, ""en"", ""ar"")"),"فشل إرسال OTP")</f>
        <v>فشل إرسال OTP</v>
      </c>
    </row>
    <row r="258" ht="15.75" customHeight="1">
      <c r="A258" s="1" t="s">
        <v>257</v>
      </c>
      <c r="B258" s="1" t="str">
        <f>IFERROR(__xludf.DUMMYFUNCTION("GOOGLETRANSLATE(A258, ""en"", ""ar"")"),"حر")</f>
        <v>حر</v>
      </c>
    </row>
    <row r="259" ht="15.75" customHeight="1">
      <c r="A259" s="1" t="s">
        <v>258</v>
      </c>
      <c r="B259" s="1" t="str">
        <f>IFERROR(__xludf.DUMMYFUNCTION("GOOGLETRANSLATE(A259, ""en"", ""ar"")"),"فشلت المصادقة. يرجى التحقق من كلمة المرور الخاصة بك.")</f>
        <v>فشلت المصادقة. يرجى التحقق من كلمة المرور الخاصة بك.</v>
      </c>
    </row>
    <row r="260" ht="15.75" customHeight="1">
      <c r="A260" s="1" t="s">
        <v>259</v>
      </c>
      <c r="B260" s="1" t="str">
        <f>IFERROR(__xludf.DUMMYFUNCTION("GOOGLETRANSLATE(A260, ""en"", ""ar"")"),"تم تحديث البريد الإلكتروني بنجاح.")</f>
        <v>تم تحديث البريد الإلكتروني بنجاح.</v>
      </c>
    </row>
    <row r="261" ht="15.75" customHeight="1">
      <c r="A261" s="1" t="s">
        <v>260</v>
      </c>
      <c r="B261" s="1" t="str">
        <f>IFERROR(__xludf.DUMMYFUNCTION("GOOGLETRANSLATE(A261, ""en"", ""ar"")"),"OTP المحمول غير متوفر.")</f>
        <v>OTP المحمول غير متوفر.</v>
      </c>
    </row>
    <row r="262" ht="15.75" customHeight="1">
      <c r="A262" s="1" t="s">
        <v>261</v>
      </c>
      <c r="B262" s="1" t="str">
        <f>IFERROR(__xludf.DUMMYFUNCTION("GOOGLETRANSLATE(A262, ""en"", ""ar"")"),"الرجاء استخدام بيانات اعتماد المستخدم صالحة.")</f>
        <v>الرجاء استخدام بيانات اعتماد المستخدم صالحة.</v>
      </c>
    </row>
    <row r="263" ht="15.75" customHeight="1">
      <c r="A263" s="1" t="s">
        <v>262</v>
      </c>
      <c r="B263" s="1" t="str">
        <f>IFERROR(__xludf.DUMMYFUNCTION("GOOGLETRANSLATE(A263, ""en"", ""ar"")"),"كلمة المرور لمرة واحدة (OTP) الخاصة بـ __siteName__ هي __loginOtp__")</f>
        <v>كلمة المرور لمرة واحدة (OTP) الخاصة بـ __siteName__ هي __loginOtp__</v>
      </c>
    </row>
    <row r="264" ht="15.75" customHeight="1">
      <c r="A264" s="1" t="s">
        <v>263</v>
      </c>
      <c r="B264" s="1" t="str">
        <f>IFERROR(__xludf.DUMMYFUNCTION("GOOGLETRANSLATE(A264, ""en"", ""ar"")"),"تم إرسال كلمة المرور لمرة واحدة (OTP) بنجاح.")</f>
        <v>تم إرسال كلمة المرور لمرة واحدة (OTP) بنجاح.</v>
      </c>
    </row>
    <row r="265" ht="15.75" customHeight="1">
      <c r="A265" s="1" t="s">
        <v>264</v>
      </c>
      <c r="B265" s="1" t="str">
        <f>IFERROR(__xludf.DUMMYFUNCTION("GOOGLETRANSLATE(A265, ""en"", ""ar"")"),"كلمة المرور لمرة واحدة غير صالحة.")</f>
        <v>كلمة المرور لمرة واحدة غير صالحة.</v>
      </c>
    </row>
    <row r="266" ht="15.75" customHeight="1">
      <c r="A266" s="1" t="s">
        <v>265</v>
      </c>
      <c r="B266" s="1" t="str">
        <f>IFERROR(__xludf.DUMMYFUNCTION("GOOGLETRANSLATE(A266, ""en"", ""ar"")"),"فشل التحقق.")</f>
        <v>فشل التحقق.</v>
      </c>
    </row>
    <row r="267" ht="15.75" customHeight="1">
      <c r="A267" s="1" t="s">
        <v>266</v>
      </c>
      <c r="B267" s="1" t="str">
        <f>IFERROR(__xludf.DUMMYFUNCTION("GOOGLETRANSLATE(A267, ""en"", ""ar"")"),"أرسل OTP إلى عنوان بريدك الإلكتروني المسجل.")</f>
        <v>أرسل OTP إلى عنوان بريدك الإلكتروني المسجل.</v>
      </c>
    </row>
    <row r="268" ht="15.75" customHeight="1">
      <c r="A268" s="1" t="s">
        <v>267</v>
      </c>
      <c r="B268" s="1" t="str">
        <f>IFERROR(__xludf.DUMMYFUNCTION("GOOGLETRANSLATE(A268, ""en"", ""ar"")"),"يبدو")</f>
        <v>يبدو</v>
      </c>
    </row>
    <row r="269" ht="15.75" customHeight="1">
      <c r="A269" s="1" t="s">
        <v>268</v>
      </c>
      <c r="B269" s="1" t="str">
        <f>IFERROR(__xludf.DUMMYFUNCTION("GOOGLETRANSLATE(A269, ""en"", ""ar"")"),"ارتفاع")</f>
        <v>ارتفاع</v>
      </c>
    </row>
    <row r="270" ht="15.75" customHeight="1">
      <c r="A270" s="1" t="s">
        <v>269</v>
      </c>
      <c r="B270" s="1" t="str">
        <f>IFERROR(__xludf.DUMMYFUNCTION("GOOGLETRANSLATE(A270, ""en"", ""ar"")"),"عِرق")</f>
        <v>عِرق</v>
      </c>
    </row>
    <row r="271" ht="15.75" customHeight="1">
      <c r="A271" s="1" t="s">
        <v>270</v>
      </c>
      <c r="B271" s="1" t="str">
        <f>IFERROR(__xludf.DUMMYFUNCTION("GOOGLETRANSLATE(A271, ""en"", ""ar"")"),"أبيض")</f>
        <v>أبيض</v>
      </c>
    </row>
    <row r="272" ht="15.75" customHeight="1">
      <c r="A272" s="1" t="s">
        <v>271</v>
      </c>
      <c r="B272" s="1" t="str">
        <f>IFERROR(__xludf.DUMMYFUNCTION("GOOGLETRANSLATE(A272, ""en"", ""ar"")"),"أسود")</f>
        <v>أسود</v>
      </c>
    </row>
    <row r="273" ht="15.75" customHeight="1">
      <c r="A273" s="1" t="s">
        <v>272</v>
      </c>
      <c r="B273" s="1" t="str">
        <f>IFERROR(__xludf.DUMMYFUNCTION("GOOGLETRANSLATE(A273, ""en"", ""ar"")"),"الشرق الأوسط")</f>
        <v>الشرق الأوسط</v>
      </c>
    </row>
    <row r="274" ht="15.75" customHeight="1">
      <c r="A274" s="1" t="s">
        <v>273</v>
      </c>
      <c r="B274" s="1" t="str">
        <f>IFERROR(__xludf.DUMMYFUNCTION("GOOGLETRANSLATE(A274, ""en"", ""ar"")"),"شمال أفريقيا")</f>
        <v>شمال أفريقيا</v>
      </c>
    </row>
    <row r="275" ht="15.75" customHeight="1">
      <c r="A275" s="1" t="s">
        <v>274</v>
      </c>
      <c r="B275" s="1" t="str">
        <f>IFERROR(__xludf.DUMMYFUNCTION("GOOGLETRANSLATE(A275, ""en"", ""ar"")"),"أمريكا اللاتينية")</f>
        <v>أمريكا اللاتينية</v>
      </c>
    </row>
    <row r="276" ht="15.75" customHeight="1">
      <c r="A276" s="1" t="s">
        <v>275</v>
      </c>
      <c r="B276" s="1" t="str">
        <f>IFERROR(__xludf.DUMMYFUNCTION("GOOGLETRANSLATE(A276, ""en"", ""ar"")"),"مختلط")</f>
        <v>مختلط</v>
      </c>
    </row>
    <row r="277" ht="15.75" customHeight="1">
      <c r="A277" s="1" t="s">
        <v>276</v>
      </c>
      <c r="B277" s="1" t="str">
        <f>IFERROR(__xludf.DUMMYFUNCTION("GOOGLETRANSLATE(A277, ""en"", ""ar"")"),"الآسيوية")</f>
        <v>الآسيوية</v>
      </c>
    </row>
    <row r="278" ht="15.75" customHeight="1">
      <c r="A278" s="1" t="s">
        <v>277</v>
      </c>
      <c r="B278" s="1" t="str">
        <f>IFERROR(__xludf.DUMMYFUNCTION("GOOGLETRANSLATE(A278, ""en"", ""ar"")"),"آخر")</f>
        <v>آخر</v>
      </c>
    </row>
    <row r="279" ht="15.75" customHeight="1">
      <c r="A279" s="1" t="s">
        <v>278</v>
      </c>
      <c r="B279" s="1" t="str">
        <f>IFERROR(__xludf.DUMMYFUNCTION("GOOGLETRANSLATE(A279, ""en"", ""ar"")"),"نوع الجسم")</f>
        <v>نوع الجسم</v>
      </c>
    </row>
    <row r="280" ht="15.75" customHeight="1">
      <c r="A280" s="1" t="s">
        <v>279</v>
      </c>
      <c r="B280" s="1" t="str">
        <f>IFERROR(__xludf.DUMMYFUNCTION("GOOGLETRANSLATE(A280, ""en"", ""ar"")"),"نحيل")</f>
        <v>نحيل</v>
      </c>
    </row>
    <row r="281" ht="15.75" customHeight="1">
      <c r="A281" s="1" t="s">
        <v>280</v>
      </c>
      <c r="B281" s="1" t="str">
        <f>IFERROR(__xludf.DUMMYFUNCTION("GOOGLETRANSLATE(A281, ""en"", ""ar"")"),"رياضي")</f>
        <v>رياضي</v>
      </c>
    </row>
    <row r="282" ht="15.75" customHeight="1">
      <c r="A282" s="1" t="s">
        <v>281</v>
      </c>
      <c r="B282" s="1" t="str">
        <f>IFERROR(__xludf.DUMMYFUNCTION("GOOGLETRANSLATE(A282, ""en"", ""ar"")"),"متعرج")</f>
        <v>متعرج</v>
      </c>
    </row>
    <row r="283" ht="15.75" customHeight="1">
      <c r="A283" s="1" t="s">
        <v>282</v>
      </c>
      <c r="B283" s="1" t="str">
        <f>IFERROR(__xludf.DUMMYFUNCTION("GOOGLETRANSLATE(A283, ""en"", ""ar"")"),"دائري")</f>
        <v>دائري</v>
      </c>
    </row>
    <row r="284" ht="15.75" customHeight="1">
      <c r="A284" s="1" t="s">
        <v>283</v>
      </c>
      <c r="B284" s="1" t="str">
        <f>IFERROR(__xludf.DUMMYFUNCTION("GOOGLETRANSLATE(A284, ""en"", ""ar"")"),"عارضة الازياء")</f>
        <v>عارضة الازياء</v>
      </c>
    </row>
    <row r="285" ht="15.75" customHeight="1">
      <c r="A285" s="1" t="s">
        <v>284</v>
      </c>
      <c r="B285" s="1" t="str">
        <f>IFERROR(__xludf.DUMMYFUNCTION("GOOGLETRANSLATE(A285, ""en"", ""ar"")"),"متوسط")</f>
        <v>متوسط</v>
      </c>
    </row>
    <row r="286" ht="15.75" customHeight="1">
      <c r="A286" s="1" t="s">
        <v>285</v>
      </c>
      <c r="B286" s="1" t="str">
        <f>IFERROR(__xludf.DUMMYFUNCTION("GOOGLETRANSLATE(A286, ""en"", ""ar"")"),"لون الشعر")</f>
        <v>لون الشعر</v>
      </c>
    </row>
    <row r="287" ht="15.75" customHeight="1">
      <c r="A287" s="1" t="s">
        <v>286</v>
      </c>
      <c r="B287" s="1" t="str">
        <f>IFERROR(__xludf.DUMMYFUNCTION("GOOGLETRANSLATE(A287, ""en"", ""ar"")"),"بني")</f>
        <v>بني</v>
      </c>
    </row>
    <row r="288" ht="15.75" customHeight="1">
      <c r="A288" s="1" t="s">
        <v>287</v>
      </c>
      <c r="B288" s="1" t="str">
        <f>IFERROR(__xludf.DUMMYFUNCTION("GOOGLETRANSLATE(A288, ""en"", ""ar"")"),"ساندي")</f>
        <v>ساندي</v>
      </c>
    </row>
    <row r="289" ht="15.75" customHeight="1">
      <c r="A289" s="1" t="s">
        <v>288</v>
      </c>
      <c r="B289" s="1" t="str">
        <f>IFERROR(__xludf.DUMMYFUNCTION("GOOGLETRANSLATE(A289, ""en"", ""ar"")"),"رمادي أو رمادي جزئيا")</f>
        <v>رمادي أو رمادي جزئيا</v>
      </c>
    </row>
    <row r="290" ht="15.75" customHeight="1">
      <c r="A290" s="1" t="s">
        <v>289</v>
      </c>
      <c r="B290" s="1" t="str">
        <f>IFERROR(__xludf.DUMMYFUNCTION("GOOGLETRANSLATE(A290, ""en"", ""ar"")"),"أحمر/أوبورن")</f>
        <v>أحمر/أوبورن</v>
      </c>
    </row>
    <row r="291" ht="15.75" customHeight="1">
      <c r="A291" s="1" t="s">
        <v>290</v>
      </c>
      <c r="B291" s="1" t="str">
        <f>IFERROR(__xludf.DUMMYFUNCTION("GOOGLETRANSLATE(A291, ""en"", ""ar"")"),"أشقر / فراولة")</f>
        <v>أشقر / فراولة</v>
      </c>
    </row>
    <row r="292" ht="15.75" customHeight="1">
      <c r="A292" s="1" t="s">
        <v>291</v>
      </c>
      <c r="B292" s="1" t="str">
        <f>IFERROR(__xludf.DUMMYFUNCTION("GOOGLETRANSLATE(A292, ""en"", ""ar"")"),"أزرق")</f>
        <v>أزرق</v>
      </c>
    </row>
    <row r="293" ht="15.75" customHeight="1">
      <c r="A293" s="1" t="s">
        <v>292</v>
      </c>
      <c r="B293" s="1" t="str">
        <f>IFERROR(__xludf.DUMMYFUNCTION("GOOGLETRANSLATE(A293, ""en"", ""ar"")"),"أخضر")</f>
        <v>أخضر</v>
      </c>
    </row>
    <row r="294" ht="15.75" customHeight="1">
      <c r="A294" s="1" t="s">
        <v>293</v>
      </c>
      <c r="B294" s="1" t="str">
        <f>IFERROR(__xludf.DUMMYFUNCTION("GOOGLETRANSLATE(A294, ""en"", ""ar"")"),"البرتقالي")</f>
        <v>البرتقالي</v>
      </c>
    </row>
    <row r="295" ht="15.75" customHeight="1">
      <c r="A295" s="1" t="s">
        <v>294</v>
      </c>
      <c r="B295" s="1" t="str">
        <f>IFERROR(__xludf.DUMMYFUNCTION("GOOGLETRANSLATE(A295, ""en"", ""ar"")"),"لون القرنفل")</f>
        <v>لون القرنفل</v>
      </c>
    </row>
    <row r="296" ht="15.75" customHeight="1">
      <c r="A296" s="1" t="s">
        <v>295</v>
      </c>
      <c r="B296" s="1" t="str">
        <f>IFERROR(__xludf.DUMMYFUNCTION("GOOGLETRANSLATE(A296, ""en"", ""ar"")"),"أرجواني")</f>
        <v>أرجواني</v>
      </c>
    </row>
    <row r="297" ht="15.75" customHeight="1">
      <c r="A297" s="1" t="s">
        <v>296</v>
      </c>
      <c r="B297" s="1" t="str">
        <f>IFERROR(__xludf.DUMMYFUNCTION("GOOGLETRANSLATE(A297, ""en"", ""ar"")"),"أصلع جزئيًا أو كليًا")</f>
        <v>أصلع جزئيًا أو كليًا</v>
      </c>
    </row>
    <row r="298" ht="15.75" customHeight="1">
      <c r="A298" s="1" t="s">
        <v>297</v>
      </c>
      <c r="B298" s="1" t="str">
        <f>IFERROR(__xludf.DUMMYFUNCTION("GOOGLETRANSLATE(A298, ""en"", ""ar"")"),"شخصية")</f>
        <v>شخصية</v>
      </c>
    </row>
    <row r="299" ht="15.75" customHeight="1">
      <c r="A299" s="1" t="s">
        <v>298</v>
      </c>
      <c r="B299" s="1" t="str">
        <f>IFERROR(__xludf.DUMMYFUNCTION("GOOGLETRANSLATE(A299, ""en"", ""ar"")"),"طبيعة")</f>
        <v>طبيعة</v>
      </c>
    </row>
    <row r="300" ht="15.75" customHeight="1">
      <c r="A300" s="1" t="s">
        <v>299</v>
      </c>
      <c r="B300" s="1" t="str">
        <f>IFERROR(__xludf.DUMMYFUNCTION("GOOGLETRANSLATE(A300, ""en"", ""ar"")"),"استيعاب")</f>
        <v>استيعاب</v>
      </c>
    </row>
    <row r="301" ht="15.75" customHeight="1">
      <c r="A301" s="1" t="s">
        <v>300</v>
      </c>
      <c r="B301" s="1" t="str">
        <f>IFERROR(__xludf.DUMMYFUNCTION("GOOGLETRANSLATE(A301, ""en"", ""ar"")"),"مغامر")</f>
        <v>مغامر</v>
      </c>
    </row>
    <row r="302" ht="15.75" customHeight="1">
      <c r="A302" s="1" t="s">
        <v>301</v>
      </c>
      <c r="B302" s="1" t="str">
        <f>IFERROR(__xludf.DUMMYFUNCTION("GOOGLETRANSLATE(A302, ""en"", ""ar"")"),"هادئ")</f>
        <v>هادئ</v>
      </c>
    </row>
    <row r="303" ht="15.75" customHeight="1">
      <c r="A303" s="1" t="s">
        <v>302</v>
      </c>
      <c r="B303" s="1" t="str">
        <f>IFERROR(__xludf.DUMMYFUNCTION("GOOGLETRANSLATE(A303, ""en"", ""ar"")"),"مهمل")</f>
        <v>مهمل</v>
      </c>
    </row>
    <row r="304" ht="15.75" customHeight="1">
      <c r="A304" s="1" t="s">
        <v>303</v>
      </c>
      <c r="B304" s="1" t="str">
        <f>IFERROR(__xludf.DUMMYFUNCTION("GOOGLETRANSLATE(A304, ""en"", ""ar"")"),"مبتهج")</f>
        <v>مبتهج</v>
      </c>
    </row>
    <row r="305" ht="15.75" customHeight="1">
      <c r="A305" s="1" t="s">
        <v>304</v>
      </c>
      <c r="B305" s="1" t="str">
        <f>IFERROR(__xludf.DUMMYFUNCTION("GOOGLETRANSLATE(A305, ""en"", ""ar"")"),"متطلب")</f>
        <v>متطلب</v>
      </c>
    </row>
    <row r="306" ht="15.75" customHeight="1">
      <c r="A306" s="1" t="s">
        <v>305</v>
      </c>
      <c r="B306" s="1" t="str">
        <f>IFERROR(__xludf.DUMMYFUNCTION("GOOGLETRANSLATE(A306, ""en"", ""ar"")"),"منفتح")</f>
        <v>منفتح</v>
      </c>
    </row>
    <row r="307" ht="15.75" customHeight="1">
      <c r="A307" s="1" t="s">
        <v>306</v>
      </c>
      <c r="B307" s="1" t="str">
        <f>IFERROR(__xludf.DUMMYFUNCTION("GOOGLETRANSLATE(A307, ""en"", ""ar"")"),"أمين")</f>
        <v>أمين</v>
      </c>
    </row>
    <row r="308" ht="15.75" customHeight="1">
      <c r="A308" s="1" t="s">
        <v>307</v>
      </c>
      <c r="B308" s="1" t="str">
        <f>IFERROR(__xludf.DUMMYFUNCTION("GOOGLETRANSLATE(A308, ""en"", ""ar"")"),"كريم")</f>
        <v>كريم</v>
      </c>
    </row>
    <row r="309" ht="15.75" customHeight="1">
      <c r="A309" s="1" t="s">
        <v>308</v>
      </c>
      <c r="B309" s="1" t="str">
        <f>IFERROR(__xludf.DUMMYFUNCTION("GOOGLETRANSLATE(A309, ""en"", ""ar"")"),"مضحك")</f>
        <v>مضحك</v>
      </c>
    </row>
    <row r="310" ht="15.75" customHeight="1">
      <c r="A310" s="1" t="s">
        <v>309</v>
      </c>
      <c r="B310" s="1" t="str">
        <f>IFERROR(__xludf.DUMMYFUNCTION("GOOGLETRANSLATE(A310, ""en"", ""ar"")"),"انطوائي")</f>
        <v>انطوائي</v>
      </c>
    </row>
    <row r="311" ht="15.75" customHeight="1">
      <c r="A311" s="1" t="s">
        <v>310</v>
      </c>
      <c r="B311" s="1" t="str">
        <f>IFERROR(__xludf.DUMMYFUNCTION("GOOGLETRANSLATE(A311, ""en"", ""ar"")"),"الليبرالية")</f>
        <v>الليبرالية</v>
      </c>
    </row>
    <row r="312" ht="15.75" customHeight="1">
      <c r="A312" s="1" t="s">
        <v>311</v>
      </c>
      <c r="B312" s="1" t="str">
        <f>IFERROR(__xludf.DUMMYFUNCTION("GOOGLETRANSLATE(A312, ""en"", ""ar"")"),"حيوية")</f>
        <v>حيوية</v>
      </c>
    </row>
    <row r="313" ht="15.75" customHeight="1">
      <c r="A313" s="1" t="s">
        <v>312</v>
      </c>
      <c r="B313" s="1" t="str">
        <f>IFERROR(__xludf.DUMMYFUNCTION("GOOGLETRANSLATE(A313, ""en"", ""ar"")"),"وحيد")</f>
        <v>وحيد</v>
      </c>
    </row>
    <row r="314" ht="15.75" customHeight="1">
      <c r="A314" s="1" t="s">
        <v>313</v>
      </c>
      <c r="B314" s="1" t="str">
        <f>IFERROR(__xludf.DUMMYFUNCTION("GOOGLETRANSLATE(A314, ""en"", ""ar"")"),"متوتر")</f>
        <v>متوتر</v>
      </c>
    </row>
    <row r="315" ht="15.75" customHeight="1">
      <c r="A315" s="1" t="s">
        <v>314</v>
      </c>
      <c r="B315" s="1" t="str">
        <f>IFERROR(__xludf.DUMMYFUNCTION("GOOGLETRANSLATE(A315, ""en"", ""ar"")"),"ملكية")</f>
        <v>ملكية</v>
      </c>
    </row>
    <row r="316" ht="15.75" customHeight="1">
      <c r="A316" s="1" t="s">
        <v>315</v>
      </c>
      <c r="B316" s="1" t="str">
        <f>IFERROR(__xludf.DUMMYFUNCTION("GOOGLETRANSLATE(A316, ""en"", ""ar"")"),"هادئ")</f>
        <v>هادئ</v>
      </c>
    </row>
    <row r="317" ht="15.75" customHeight="1">
      <c r="A317" s="1" t="s">
        <v>316</v>
      </c>
      <c r="B317" s="1" t="str">
        <f>IFERROR(__xludf.DUMMYFUNCTION("GOOGLETRANSLATE(A317, ""en"", ""ar"")"),"محجوز")</f>
        <v>محجوز</v>
      </c>
    </row>
    <row r="318" ht="15.75" customHeight="1">
      <c r="A318" s="1" t="s">
        <v>317</v>
      </c>
      <c r="B318" s="1" t="str">
        <f>IFERROR(__xludf.DUMMYFUNCTION("GOOGLETRANSLATE(A318, ""en"", ""ar"")"),"حساس")</f>
        <v>حساس</v>
      </c>
    </row>
    <row r="319" ht="15.75" customHeight="1">
      <c r="A319" s="1" t="s">
        <v>318</v>
      </c>
      <c r="B319" s="1" t="str">
        <f>IFERROR(__xludf.DUMMYFUNCTION("GOOGLETRANSLATE(A319, ""en"", ""ar"")"),"خجول")</f>
        <v>خجول</v>
      </c>
    </row>
    <row r="320" ht="15.75" customHeight="1">
      <c r="A320" s="1" t="s">
        <v>319</v>
      </c>
      <c r="B320" s="1" t="str">
        <f>IFERROR(__xludf.DUMMYFUNCTION("GOOGLETRANSLATE(A320, ""en"", ""ar"")"),"اجتماعي")</f>
        <v>اجتماعي</v>
      </c>
    </row>
    <row r="321" ht="15.75" customHeight="1">
      <c r="A321" s="1" t="s">
        <v>320</v>
      </c>
      <c r="B321" s="1" t="str">
        <f>IFERROR(__xludf.DUMMYFUNCTION("GOOGLETRANSLATE(A321, ""en"", ""ar"")"),"تلقائي")</f>
        <v>تلقائي</v>
      </c>
    </row>
    <row r="322" ht="15.75" customHeight="1">
      <c r="A322" s="1" t="s">
        <v>321</v>
      </c>
      <c r="B322" s="1" t="str">
        <f>IFERROR(__xludf.DUMMYFUNCTION("GOOGLETRANSLATE(A322, ""en"", ""ar"")"),"عنيد")</f>
        <v>عنيد</v>
      </c>
    </row>
    <row r="323" ht="15.75" customHeight="1">
      <c r="A323" s="1" t="s">
        <v>322</v>
      </c>
      <c r="B323" s="1" t="str">
        <f>IFERROR(__xludf.DUMMYFUNCTION("GOOGLETRANSLATE(A323, ""en"", ""ar"")"),"مثير للشك")</f>
        <v>مثير للشك</v>
      </c>
    </row>
    <row r="324" ht="15.75" customHeight="1">
      <c r="A324" s="1" t="s">
        <v>323</v>
      </c>
      <c r="B324" s="1" t="str">
        <f>IFERROR(__xludf.DUMMYFUNCTION("GOOGLETRANSLATE(A324, ""en"", ""ar"")"),"مدروس")</f>
        <v>مدروس</v>
      </c>
    </row>
    <row r="325" ht="15.75" customHeight="1">
      <c r="A325" s="1" t="s">
        <v>324</v>
      </c>
      <c r="B325" s="1" t="str">
        <f>IFERROR(__xludf.DUMMYFUNCTION("GOOGLETRANSLATE(A325, ""en"", ""ar"")"),"فخور")</f>
        <v>فخور</v>
      </c>
    </row>
    <row r="326" ht="15.75" customHeight="1">
      <c r="A326" s="1" t="s">
        <v>325</v>
      </c>
      <c r="B326" s="1" t="str">
        <f>IFERROR(__xludf.DUMMYFUNCTION("GOOGLETRANSLATE(A326, ""en"", ""ar"")"),"مراعي")</f>
        <v>مراعي</v>
      </c>
    </row>
    <row r="327" ht="15.75" customHeight="1">
      <c r="A327" s="1" t="s">
        <v>326</v>
      </c>
      <c r="B327" s="1" t="str">
        <f>IFERROR(__xludf.DUMMYFUNCTION("GOOGLETRANSLATE(A327, ""en"", ""ar"")"),"ودي")</f>
        <v>ودي</v>
      </c>
    </row>
    <row r="328" ht="15.75" customHeight="1">
      <c r="A328" s="1" t="s">
        <v>327</v>
      </c>
      <c r="B328" s="1" t="str">
        <f>IFERROR(__xludf.DUMMYFUNCTION("GOOGLETRANSLATE(A328, ""en"", ""ar"")"),"مؤدب")</f>
        <v>مؤدب</v>
      </c>
    </row>
    <row r="329" ht="15.75" customHeight="1">
      <c r="A329" s="1" t="s">
        <v>328</v>
      </c>
      <c r="B329" s="1" t="str">
        <f>IFERROR(__xludf.DUMMYFUNCTION("GOOGLETRANSLATE(A329, ""en"", ""ar"")"),"موثوق")</f>
        <v>موثوق</v>
      </c>
    </row>
    <row r="330" ht="15.75" customHeight="1">
      <c r="A330" s="1" t="s">
        <v>329</v>
      </c>
      <c r="B330" s="1" t="str">
        <f>IFERROR(__xludf.DUMMYFUNCTION("GOOGLETRANSLATE(A330, ""en"", ""ar"")"),"حذرا")</f>
        <v>حذرا</v>
      </c>
    </row>
    <row r="331" ht="15.75" customHeight="1">
      <c r="A331" s="1" t="s">
        <v>330</v>
      </c>
      <c r="B331" s="1" t="str">
        <f>IFERROR(__xludf.DUMMYFUNCTION("GOOGLETRANSLATE(A331, ""en"", ""ar"")"),"متعاون")</f>
        <v>متعاون</v>
      </c>
    </row>
    <row r="332" ht="15.75" customHeight="1">
      <c r="A332" s="1" t="s">
        <v>331</v>
      </c>
      <c r="B332" s="1" t="str">
        <f>IFERROR(__xludf.DUMMYFUNCTION("GOOGLETRANSLATE(A332, ""en"", ""ar"")"),"مريض")</f>
        <v>مريض</v>
      </c>
    </row>
    <row r="333" ht="15.75" customHeight="1">
      <c r="A333" s="1" t="s">
        <v>332</v>
      </c>
      <c r="B333" s="1" t="str">
        <f>IFERROR(__xludf.DUMMYFUNCTION("GOOGLETRANSLATE(A333, ""en"", ""ar"")"),"مستبشر")</f>
        <v>مستبشر</v>
      </c>
    </row>
    <row r="334" ht="15.75" customHeight="1">
      <c r="A334" s="1" t="s">
        <v>333</v>
      </c>
      <c r="B334" s="1" t="str">
        <f>IFERROR(__xludf.DUMMYFUNCTION("GOOGLETRANSLATE(A334, ""en"", ""ar"")"),"أصدقاء")</f>
        <v>أصدقاء</v>
      </c>
    </row>
    <row r="335" ht="15.75" customHeight="1">
      <c r="A335" s="1" t="s">
        <v>334</v>
      </c>
      <c r="B335" s="1" t="str">
        <f>IFERROR(__xludf.DUMMYFUNCTION("GOOGLETRANSLATE(A335, ""en"", ""ar"")"),"لا أصدقاء")</f>
        <v>لا أصدقاء</v>
      </c>
    </row>
    <row r="336" ht="15.75" customHeight="1">
      <c r="A336" s="1" t="s">
        <v>335</v>
      </c>
      <c r="B336" s="1" t="str">
        <f>IFERROR(__xludf.DUMMYFUNCTION("GOOGLETRANSLATE(A336, ""en"", ""ar"")"),"بعض الأصدقاء")</f>
        <v>بعض الأصدقاء</v>
      </c>
    </row>
    <row r="337" ht="15.75" customHeight="1">
      <c r="A337" s="1" t="s">
        <v>336</v>
      </c>
      <c r="B337" s="1" t="str">
        <f>IFERROR(__xludf.DUMMYFUNCTION("GOOGLETRANSLATE(A337, ""en"", ""ar"")"),"العديد من الأصدقاء")</f>
        <v>العديد من الأصدقاء</v>
      </c>
    </row>
    <row r="338" ht="15.75" customHeight="1">
      <c r="A338" s="1" t="s">
        <v>337</v>
      </c>
      <c r="B338" s="1" t="str">
        <f>IFERROR(__xludf.DUMMYFUNCTION("GOOGLETRANSLATE(A338, ""en"", ""ar"")"),"الأصدقاء الجيدون فقط")</f>
        <v>الأصدقاء الجيدون فقط</v>
      </c>
    </row>
    <row r="339" ht="15.75" customHeight="1">
      <c r="A339" s="1" t="s">
        <v>338</v>
      </c>
      <c r="B339" s="1" t="str">
        <f>IFERROR(__xludf.DUMMYFUNCTION("GOOGLETRANSLATE(A339, ""en"", ""ar"")"),"أطفال")</f>
        <v>أطفال</v>
      </c>
    </row>
    <row r="340" ht="15.75" customHeight="1">
      <c r="A340" s="1" t="s">
        <v>339</v>
      </c>
      <c r="B340" s="1" t="str">
        <f>IFERROR(__xludf.DUMMYFUNCTION("GOOGLETRANSLATE(A340, ""en"", ""ar"")"),"لا، أبدا")</f>
        <v>لا، أبدا</v>
      </c>
    </row>
    <row r="341" ht="15.75" customHeight="1">
      <c r="A341" s="1" t="s">
        <v>340</v>
      </c>
      <c r="B341" s="1" t="str">
        <f>IFERROR(__xludf.DUMMYFUNCTION("GOOGLETRANSLATE(A341, ""en"", ""ar"")"),"يوما ما، ربما")</f>
        <v>يوما ما، ربما</v>
      </c>
    </row>
    <row r="342" ht="15.75" customHeight="1">
      <c r="A342" s="1" t="s">
        <v>341</v>
      </c>
      <c r="B342" s="1" t="str">
        <f>IFERROR(__xludf.DUMMYFUNCTION("GOOGLETRANSLATE(A342, ""en"", ""ar"")"),"توقع")</f>
        <v>توقع</v>
      </c>
    </row>
    <row r="343" ht="15.75" customHeight="1">
      <c r="A343" s="1" t="s">
        <v>342</v>
      </c>
      <c r="B343" s="1" t="str">
        <f>IFERROR(__xludf.DUMMYFUNCTION("GOOGLETRANSLATE(A343, ""en"", ""ar"")"),"لديك أطفال بالفعل")</f>
        <v>لديك أطفال بالفعل</v>
      </c>
    </row>
    <row r="344" ht="15.75" customHeight="1">
      <c r="A344" s="1" t="s">
        <v>343</v>
      </c>
      <c r="B344" s="1" t="str">
        <f>IFERROR(__xludf.DUMMYFUNCTION("GOOGLETRANSLATE(A344, ""en"", ""ar"")"),"لديك أطفال ولا تريد المزيد")</f>
        <v>لديك أطفال ولا تريد المزيد</v>
      </c>
    </row>
    <row r="345" ht="15.75" customHeight="1">
      <c r="A345" s="1" t="s">
        <v>344</v>
      </c>
      <c r="B345" s="1" t="str">
        <f>IFERROR(__xludf.DUMMYFUNCTION("GOOGLETRANSLATE(A345, ""en"", ""ar"")"),"حيوانات أليفة")</f>
        <v>حيوانات أليفة</v>
      </c>
    </row>
    <row r="346" ht="15.75" customHeight="1">
      <c r="A346" s="1" t="s">
        <v>345</v>
      </c>
      <c r="B346" s="1" t="str">
        <f>IFERROR(__xludf.DUMMYFUNCTION("GOOGLETRANSLATE(A346, ""en"", ""ar"")"),"لا أحد")</f>
        <v>لا أحد</v>
      </c>
    </row>
    <row r="347" ht="15.75" customHeight="1">
      <c r="A347" s="1" t="s">
        <v>346</v>
      </c>
      <c r="B347" s="1" t="str">
        <f>IFERROR(__xludf.DUMMYFUNCTION("GOOGLETRANSLATE(A347, ""en"", ""ar"")"),"لديك حيوانات أليفة")</f>
        <v>لديك حيوانات أليفة</v>
      </c>
    </row>
    <row r="348" ht="15.75" customHeight="1">
      <c r="A348" s="1" t="s">
        <v>347</v>
      </c>
      <c r="B348" s="1" t="str">
        <f>IFERROR(__xludf.DUMMYFUNCTION("GOOGLETRANSLATE(A348, ""en"", ""ar"")"),"نمط الحياة")</f>
        <v>نمط الحياة</v>
      </c>
    </row>
    <row r="349" ht="15.75" customHeight="1">
      <c r="A349" s="1" t="s">
        <v>348</v>
      </c>
      <c r="B349" s="1" t="str">
        <f>IFERROR(__xludf.DUMMYFUNCTION("GOOGLETRANSLATE(A349, ""en"", ""ar"")"),"دِين")</f>
        <v>دِين</v>
      </c>
    </row>
    <row r="350" ht="15.75" customHeight="1">
      <c r="A350" s="1" t="s">
        <v>349</v>
      </c>
      <c r="B350" s="1" t="str">
        <f>IFERROR(__xludf.DUMMYFUNCTION("GOOGLETRANSLATE(A350, ""en"", ""ar"")"),"مسلم")</f>
        <v>مسلم</v>
      </c>
    </row>
    <row r="351" ht="15.75" customHeight="1">
      <c r="A351" s="1" t="s">
        <v>350</v>
      </c>
      <c r="B351" s="1" t="str">
        <f>IFERROR(__xludf.DUMMYFUNCTION("GOOGLETRANSLATE(A351, ""en"", ""ar"")"),"الملحد")</f>
        <v>الملحد</v>
      </c>
    </row>
    <row r="352" ht="15.75" customHeight="1">
      <c r="A352" s="1" t="s">
        <v>351</v>
      </c>
      <c r="B352" s="1" t="str">
        <f>IFERROR(__xludf.DUMMYFUNCTION("GOOGLETRANSLATE(A352, ""en"", ""ar"")"),"بوذي")</f>
        <v>بوذي</v>
      </c>
    </row>
    <row r="353" ht="15.75" customHeight="1">
      <c r="A353" s="1" t="s">
        <v>352</v>
      </c>
      <c r="B353" s="1" t="str">
        <f>IFERROR(__xludf.DUMMYFUNCTION("GOOGLETRANSLATE(A353, ""en"", ""ar"")"),"كاثوليكي")</f>
        <v>كاثوليكي</v>
      </c>
    </row>
    <row r="354" ht="15.75" customHeight="1">
      <c r="A354" s="1" t="s">
        <v>353</v>
      </c>
      <c r="B354" s="1" t="str">
        <f>IFERROR(__xludf.DUMMYFUNCTION("GOOGLETRANSLATE(A354, ""en"", ""ar"")"),"مسيحي")</f>
        <v>مسيحي</v>
      </c>
    </row>
    <row r="355" ht="15.75" customHeight="1">
      <c r="A355" s="1" t="s">
        <v>354</v>
      </c>
      <c r="B355" s="1" t="str">
        <f>IFERROR(__xludf.DUMMYFUNCTION("GOOGLETRANSLATE(A355, ""en"", ""ar"")"),"هندوسي")</f>
        <v>هندوسي</v>
      </c>
    </row>
    <row r="356" ht="15.75" customHeight="1">
      <c r="A356" s="1" t="s">
        <v>355</v>
      </c>
      <c r="B356" s="1" t="str">
        <f>IFERROR(__xludf.DUMMYFUNCTION("GOOGLETRANSLATE(A356, ""en"", ""ar"")"),"يهودي")</f>
        <v>يهودي</v>
      </c>
    </row>
    <row r="357" ht="15.75" customHeight="1">
      <c r="A357" s="1" t="s">
        <v>356</v>
      </c>
      <c r="B357" s="1" t="str">
        <f>IFERROR(__xludf.DUMMYFUNCTION("GOOGLETRANSLATE(A357, ""en"", ""ar"")"),"ملحد")</f>
        <v>ملحد</v>
      </c>
    </row>
    <row r="358" ht="15.75" customHeight="1">
      <c r="A358" s="1" t="s">
        <v>357</v>
      </c>
      <c r="B358" s="1" t="str">
        <f>IFERROR(__xludf.DUMMYFUNCTION("GOOGLETRANSLATE(A358, ""en"", ""ar"")"),"السيخ")</f>
        <v>السيخ</v>
      </c>
    </row>
    <row r="359" ht="15.75" customHeight="1">
      <c r="A359" s="1" t="s">
        <v>358</v>
      </c>
      <c r="B359" s="1" t="str">
        <f>IFERROR(__xludf.DUMMYFUNCTION("GOOGLETRANSLATE(A359, ""en"", ""ar"")"),"أنا أعيش مع")</f>
        <v>أنا أعيش مع</v>
      </c>
    </row>
    <row r="360" ht="15.75" customHeight="1">
      <c r="A360" s="1" t="s">
        <v>359</v>
      </c>
      <c r="B360" s="1" t="str">
        <f>IFERROR(__xludf.DUMMYFUNCTION("GOOGLETRANSLATE(A360, ""en"", ""ar"")"),"وحيد")</f>
        <v>وحيد</v>
      </c>
    </row>
    <row r="361" ht="15.75" customHeight="1">
      <c r="A361" s="1" t="s">
        <v>360</v>
      </c>
      <c r="B361" s="1" t="str">
        <f>IFERROR(__xludf.DUMMYFUNCTION("GOOGLETRANSLATE(A361, ""en"", ""ar"")"),"آباء")</f>
        <v>آباء</v>
      </c>
    </row>
    <row r="362" ht="15.75" customHeight="1">
      <c r="A362" s="1" t="s">
        <v>361</v>
      </c>
      <c r="B362" s="1" t="str">
        <f>IFERROR(__xludf.DUMMYFUNCTION("GOOGLETRANSLATE(A362, ""en"", ""ar"")"),"شريك")</f>
        <v>شريك</v>
      </c>
    </row>
    <row r="363" ht="15.75" customHeight="1">
      <c r="A363" s="1" t="s">
        <v>362</v>
      </c>
      <c r="B363" s="1" t="str">
        <f>IFERROR(__xludf.DUMMYFUNCTION("GOOGLETRANSLATE(A363, ""en"", ""ar"")"),"سيارة")</f>
        <v>سيارة</v>
      </c>
    </row>
    <row r="364" ht="15.75" customHeight="1">
      <c r="A364" s="1" t="s">
        <v>363</v>
      </c>
      <c r="B364" s="1" t="str">
        <f>IFERROR(__xludf.DUMMYFUNCTION("GOOGLETRANSLATE(A364, ""en"", ""ar"")"),"سيارتي الخاصة")</f>
        <v>سيارتي الخاصة</v>
      </c>
    </row>
    <row r="365" ht="15.75" customHeight="1">
      <c r="A365" s="1" t="s">
        <v>364</v>
      </c>
      <c r="B365" s="1" t="str">
        <f>IFERROR(__xludf.DUMMYFUNCTION("GOOGLETRANSLATE(A365, ""en"", ""ar"")"),"يسافر")</f>
        <v>يسافر</v>
      </c>
    </row>
    <row r="366" ht="15.75" customHeight="1">
      <c r="A366" s="1" t="s">
        <v>365</v>
      </c>
      <c r="B366" s="1" t="str">
        <f>IFERROR(__xludf.DUMMYFUNCTION("GOOGLETRANSLATE(A366, ""en"", ""ar"")"),"نعم، في كل وقت")</f>
        <v>نعم، في كل وقت</v>
      </c>
    </row>
    <row r="367" ht="15.75" customHeight="1">
      <c r="A367" s="1" t="s">
        <v>366</v>
      </c>
      <c r="B367" s="1" t="str">
        <f>IFERROR(__xludf.DUMMYFUNCTION("GOOGLETRANSLATE(A367, ""en"", ""ar"")"),"نعم، في بعض الأحيان")</f>
        <v>نعم، في بعض الأحيان</v>
      </c>
    </row>
    <row r="368" ht="15.75" customHeight="1">
      <c r="A368" s="1" t="s">
        <v>367</v>
      </c>
      <c r="B368" s="1" t="str">
        <f>IFERROR(__xludf.DUMMYFUNCTION("GOOGLETRANSLATE(A368, ""en"", ""ar"")"),"ليس كثيرا")</f>
        <v>ليس كثيرا</v>
      </c>
    </row>
    <row r="369" ht="15.75" customHeight="1">
      <c r="A369" s="1" t="s">
        <v>368</v>
      </c>
      <c r="B369" s="1" t="str">
        <f>IFERROR(__xludf.DUMMYFUNCTION("GOOGLETRANSLATE(A369, ""en"", ""ar"")"),"دخان")</f>
        <v>دخان</v>
      </c>
    </row>
    <row r="370" ht="15.75" customHeight="1">
      <c r="A370" s="1" t="s">
        <v>369</v>
      </c>
      <c r="B370" s="1" t="str">
        <f>IFERROR(__xludf.DUMMYFUNCTION("GOOGLETRANSLATE(A370, ""en"", ""ar"")"),"أبداً")</f>
        <v>أبداً</v>
      </c>
    </row>
    <row r="371" ht="15.75" customHeight="1">
      <c r="A371" s="1" t="s">
        <v>370</v>
      </c>
      <c r="B371" s="1" t="str">
        <f>IFERROR(__xludf.DUMMYFUNCTION("GOOGLETRANSLATE(A371, ""en"", ""ar"")"),"أنا أدخن في بعض الأحيان")</f>
        <v>أنا أدخن في بعض الأحيان</v>
      </c>
    </row>
    <row r="372" ht="15.75" customHeight="1">
      <c r="A372" s="1" t="s">
        <v>371</v>
      </c>
      <c r="B372" s="1" t="str">
        <f>IFERROR(__xludf.DUMMYFUNCTION("GOOGLETRANSLATE(A372, ""en"", ""ar"")"),"مدخن السلسلة")</f>
        <v>مدخن السلسلة</v>
      </c>
    </row>
    <row r="373" ht="15.75" customHeight="1">
      <c r="A373" s="1" t="s">
        <v>372</v>
      </c>
      <c r="B373" s="1" t="str">
        <f>IFERROR(__xludf.DUMMYFUNCTION("GOOGLETRANSLATE(A373, ""en"", ""ar"")"),"شرب")</f>
        <v>شرب</v>
      </c>
    </row>
    <row r="374" ht="15.75" customHeight="1">
      <c r="A374" s="1" t="s">
        <v>373</v>
      </c>
      <c r="B374" s="1" t="str">
        <f>IFERROR(__xludf.DUMMYFUNCTION("GOOGLETRANSLATE(A374, ""en"", ""ar"")"),"أنا أشرب في بعض الأحيان")</f>
        <v>أنا أشرب في بعض الأحيان</v>
      </c>
    </row>
    <row r="375" ht="15.75" customHeight="1">
      <c r="A375" s="1" t="s">
        <v>374</v>
      </c>
      <c r="B375" s="1" t="str">
        <f>IFERROR(__xludf.DUMMYFUNCTION("GOOGLETRANSLATE(A375, ""en"", ""ar"")"),"المفضلة")</f>
        <v>المفضلة</v>
      </c>
    </row>
    <row r="376" ht="15.75" customHeight="1">
      <c r="A376" s="1" t="s">
        <v>375</v>
      </c>
      <c r="B376" s="1" t="str">
        <f>IFERROR(__xludf.DUMMYFUNCTION("GOOGLETRANSLATE(A376, ""en"", ""ar"")"),"النوع الموسيقي")</f>
        <v>النوع الموسيقي</v>
      </c>
    </row>
    <row r="377" ht="15.75" customHeight="1">
      <c r="A377" s="1" t="s">
        <v>376</v>
      </c>
      <c r="B377" s="1" t="str">
        <f>IFERROR(__xludf.DUMMYFUNCTION("GOOGLETRANSLATE(A377, ""en"", ""ar"")"),"مغني")</f>
        <v>مغني</v>
      </c>
    </row>
    <row r="378" ht="15.75" customHeight="1">
      <c r="A378" s="1" t="s">
        <v>377</v>
      </c>
      <c r="B378" s="1" t="str">
        <f>IFERROR(__xludf.DUMMYFUNCTION("GOOGLETRANSLATE(A378, ""en"", ""ar"")"),"أغنية")</f>
        <v>أغنية</v>
      </c>
    </row>
    <row r="379" ht="15.75" customHeight="1">
      <c r="A379" s="1" t="s">
        <v>378</v>
      </c>
      <c r="B379" s="1" t="str">
        <f>IFERROR(__xludf.DUMMYFUNCTION("GOOGLETRANSLATE(A379, ""en"", ""ar"")"),"هواية")</f>
        <v>هواية</v>
      </c>
    </row>
    <row r="380" ht="15.75" customHeight="1">
      <c r="A380" s="1" t="s">
        <v>379</v>
      </c>
      <c r="B380" s="1" t="str">
        <f>IFERROR(__xludf.DUMMYFUNCTION("GOOGLETRANSLATE(A380, ""en"", ""ar"")"),"رياضة")</f>
        <v>رياضة</v>
      </c>
    </row>
    <row r="381" ht="15.75" customHeight="1">
      <c r="A381" s="1" t="s">
        <v>380</v>
      </c>
      <c r="B381" s="1" t="str">
        <f>IFERROR(__xludf.DUMMYFUNCTION("GOOGLETRANSLATE(A381, ""en"", ""ar"")"),"كتاب")</f>
        <v>كتاب</v>
      </c>
    </row>
    <row r="382" ht="15.75" customHeight="1">
      <c r="A382" s="1" t="s">
        <v>381</v>
      </c>
      <c r="B382" s="1" t="str">
        <f>IFERROR(__xludf.DUMMYFUNCTION("GOOGLETRANSLATE(A382, ""en"", ""ar"")"),"طبق")</f>
        <v>طبق</v>
      </c>
    </row>
    <row r="383" ht="15.75" customHeight="1">
      <c r="A383" s="1" t="s">
        <v>382</v>
      </c>
      <c r="B383" s="1" t="str">
        <f>IFERROR(__xludf.DUMMYFUNCTION("GOOGLETRANSLATE(A383, ""en"", ""ar"")"),"لون")</f>
        <v>لون</v>
      </c>
    </row>
    <row r="384" ht="15.75" customHeight="1">
      <c r="A384" s="1" t="s">
        <v>383</v>
      </c>
      <c r="B384" s="1" t="str">
        <f>IFERROR(__xludf.DUMMYFUNCTION("GOOGLETRANSLATE(A384, ""en"", ""ar"")"),"فيلم")</f>
        <v>فيلم</v>
      </c>
    </row>
    <row r="385" ht="15.75" customHeight="1">
      <c r="A385" s="1" t="s">
        <v>384</v>
      </c>
      <c r="B385" s="1" t="str">
        <f>IFERROR(__xludf.DUMMYFUNCTION("GOOGLETRANSLATE(A385, ""en"", ""ar"")"),"يعرض")</f>
        <v>يعرض</v>
      </c>
    </row>
    <row r="386" ht="15.75" customHeight="1">
      <c r="A386" s="1" t="s">
        <v>385</v>
      </c>
      <c r="B386" s="1" t="str">
        <f>IFERROR(__xludf.DUMMYFUNCTION("GOOGLETRANSLATE(A386, ""en"", ""ar"")"),"مستوحاة من")</f>
        <v>مستوحاة من</v>
      </c>
    </row>
    <row r="387" ht="15.75" customHeight="1">
      <c r="A387" s="1" t="s">
        <v>386</v>
      </c>
      <c r="B387" s="1" t="str">
        <f>IFERROR(__xludf.DUMMYFUNCTION("GOOGLETRANSLATE(A387, ""en"", ""ar"")"),"التفضيلات الإسلامية")</f>
        <v>التفضيلات الإسلامية</v>
      </c>
    </row>
    <row r="388" ht="15.75" customHeight="1">
      <c r="A388" s="1" t="s">
        <v>387</v>
      </c>
      <c r="B388" s="1" t="str">
        <f>IFERROR(__xludf.DUMMYFUNCTION("GOOGLETRANSLATE(A388, ""en"", ""ar"")"),"الصلاة")</f>
        <v>الصلاة</v>
      </c>
    </row>
    <row r="389" ht="15.75" customHeight="1">
      <c r="A389" s="1" t="s">
        <v>388</v>
      </c>
      <c r="B389" s="1" t="str">
        <f>IFERROR(__xludf.DUMMYFUNCTION("GOOGLETRANSLATE(A389, ""en"", ""ar"")"),"دائماً")</f>
        <v>دائماً</v>
      </c>
    </row>
    <row r="390" ht="15.75" customHeight="1">
      <c r="A390" s="1" t="s">
        <v>389</v>
      </c>
      <c r="B390" s="1" t="str">
        <f>IFERROR(__xludf.DUMMYFUNCTION("GOOGLETRANSLATE(A390, ""en"", ""ar"")"),"أحيانا")</f>
        <v>أحيانا</v>
      </c>
    </row>
    <row r="391" ht="15.75" customHeight="1">
      <c r="A391" s="1" t="s">
        <v>390</v>
      </c>
      <c r="B391" s="1" t="str">
        <f>IFERROR(__xludf.DUMMYFUNCTION("GOOGLETRANSLATE(A391, ""en"", ""ar"")"),"نادرًا")</f>
        <v>نادرًا</v>
      </c>
    </row>
    <row r="392" ht="15.75" customHeight="1">
      <c r="A392" s="1" t="s">
        <v>391</v>
      </c>
      <c r="B392" s="1" t="str">
        <f>IFERROR(__xludf.DUMMYFUNCTION("GOOGLETRANSLATE(A392, ""en"", ""ar"")"),"الحالة الاجتماعية")</f>
        <v>الحالة الاجتماعية</v>
      </c>
    </row>
    <row r="393" ht="15.75" customHeight="1">
      <c r="A393" s="1" t="s">
        <v>392</v>
      </c>
      <c r="B393" s="1" t="str">
        <f>IFERROR(__xludf.DUMMYFUNCTION("GOOGLETRANSLATE(A393, ""en"", ""ar"")"),"أعزب")</f>
        <v>أعزب</v>
      </c>
    </row>
    <row r="394" ht="15.75" customHeight="1">
      <c r="A394" s="1" t="s">
        <v>393</v>
      </c>
      <c r="B394" s="1" t="str">
        <f>IFERROR(__xludf.DUMMYFUNCTION("GOOGLETRANSLATE(A394, ""en"", ""ar"")"),"مُطلّق")</f>
        <v>مُطلّق</v>
      </c>
    </row>
    <row r="395" ht="15.75" customHeight="1">
      <c r="A395" s="1" t="s">
        <v>394</v>
      </c>
      <c r="B395" s="1" t="str">
        <f>IFERROR(__xludf.DUMMYFUNCTION("GOOGLETRANSLATE(A395, ""en"", ""ar"")"),"أرمل")</f>
        <v>أرمل</v>
      </c>
    </row>
    <row r="396" ht="15.75" customHeight="1">
      <c r="A396" s="1" t="s">
        <v>395</v>
      </c>
      <c r="B396" s="1" t="str">
        <f>IFERROR(__xludf.DUMMYFUNCTION("GOOGLETRANSLATE(A396, ""en"", ""ar"")"),"منفصل")</f>
        <v>منفصل</v>
      </c>
    </row>
    <row r="397" ht="15.75" customHeight="1">
      <c r="A397" s="1" t="s">
        <v>396</v>
      </c>
      <c r="B397" s="1" t="str">
        <f>IFERROR(__xludf.DUMMYFUNCTION("GOOGLETRANSLATE(A397, ""en"", ""ar"")"),"نوع الزواج")</f>
        <v>نوع الزواج</v>
      </c>
    </row>
    <row r="398" ht="15.75" customHeight="1">
      <c r="A398" s="1" t="s">
        <v>397</v>
      </c>
      <c r="B398" s="1" t="str">
        <f>IFERROR(__xludf.DUMMYFUNCTION("GOOGLETRANSLATE(A398, ""en"", ""ar"")"),"تقليدي")</f>
        <v>تقليدي</v>
      </c>
    </row>
    <row r="399" ht="15.75" customHeight="1">
      <c r="A399" s="1" t="s">
        <v>398</v>
      </c>
      <c r="B399" s="1" t="str">
        <f>IFERROR(__xludf.DUMMYFUNCTION("GOOGLETRANSLATE(A399, ""en"", ""ar"")"),"عرفي")</f>
        <v>عرفي</v>
      </c>
    </row>
    <row r="400" ht="15.75" customHeight="1">
      <c r="A400" s="1" t="s">
        <v>399</v>
      </c>
      <c r="B400" s="1" t="str">
        <f>IFERROR(__xludf.DUMMYFUNCTION("GOOGLETRANSLATE(A400, ""en"", ""ar"")"),"مدني")</f>
        <v>مدني</v>
      </c>
    </row>
    <row r="401" ht="15.75" customHeight="1">
      <c r="A401" s="1" t="s">
        <v>400</v>
      </c>
      <c r="B401" s="1" t="str">
        <f>IFERROR(__xludf.DUMMYFUNCTION("GOOGLETRANSLATE(A401, ""en"", ""ar"")"),"عندما أتزوج أريد أن أعيش في")</f>
        <v>عندما أتزوج أريد أن أعيش في</v>
      </c>
    </row>
    <row r="402" ht="15.75" customHeight="1">
      <c r="A402" s="1" t="s">
        <v>401</v>
      </c>
      <c r="B402" s="1" t="str">
        <f>IFERROR(__xludf.DUMMYFUNCTION("GOOGLETRANSLATE(A402, ""en"", ""ar"")"),"نمط الملابس")</f>
        <v>نمط الملابس</v>
      </c>
    </row>
    <row r="403" ht="15.75" customHeight="1">
      <c r="A403" s="1" t="s">
        <v>402</v>
      </c>
      <c r="B403" s="1" t="str">
        <f>IFERROR(__xludf.DUMMYFUNCTION("GOOGLETRANSLATE(A403, ""en"", ""ar"")"),"حديث")</f>
        <v>حديث</v>
      </c>
    </row>
    <row r="404" ht="15.75" customHeight="1">
      <c r="A404" s="1" t="s">
        <v>403</v>
      </c>
      <c r="B404" s="1" t="str">
        <f>IFERROR(__xludf.DUMMYFUNCTION("GOOGLETRANSLATE(A404, ""en"", ""ar"")"),"محتشم")</f>
        <v>محتشم</v>
      </c>
    </row>
    <row r="405" ht="15.75" customHeight="1">
      <c r="A405" s="1" t="s">
        <v>404</v>
      </c>
      <c r="B405" s="1" t="str">
        <f>IFERROR(__xludf.DUMMYFUNCTION("GOOGLETRANSLATE(A405, ""en"", ""ar"")"),"الملابس الإسلامية (الحجاب، الثوب، الخ)")</f>
        <v>الملابس الإسلامية (الحجاب، الثوب، الخ)</v>
      </c>
    </row>
    <row r="406" ht="15.75" customHeight="1">
      <c r="A406" s="1" t="s">
        <v>405</v>
      </c>
      <c r="B406" s="1" t="str">
        <f>IFERROR(__xludf.DUMMYFUNCTION("GOOGLETRANSLATE(A406, ""en"", ""ar"")"),"اللغة المفضلة للدردشة")</f>
        <v>اللغة المفضلة للدردشة</v>
      </c>
    </row>
    <row r="407" ht="15.75" customHeight="1">
      <c r="A407" s="1" t="s">
        <v>406</v>
      </c>
      <c r="B407" s="1" t="str">
        <f>IFERROR(__xludf.DUMMYFUNCTION("GOOGLETRANSLATE(A407, ""en"", ""ar"")"),"الدراسة أو العمل بعد الزواج")</f>
        <v>الدراسة أو العمل بعد الزواج</v>
      </c>
    </row>
    <row r="408" ht="15.75" customHeight="1">
      <c r="A408" s="1" t="s">
        <v>407</v>
      </c>
      <c r="B408" s="1" t="str">
        <f>IFERROR(__xludf.DUMMYFUNCTION("GOOGLETRANSLATE(A408, ""en"", ""ar"")"),"يعتمد على الظروف")</f>
        <v>يعتمد على الظروف</v>
      </c>
    </row>
    <row r="409" ht="15.75" customHeight="1">
      <c r="A409" s="1" t="s">
        <v>408</v>
      </c>
      <c r="B409" s="1" t="str">
        <f>IFERROR(__xludf.DUMMYFUNCTION("GOOGLETRANSLATE(A409, ""en"", ""ar"")"),"مسؤولية نفقات المنزل")</f>
        <v>مسؤولية نفقات المنزل</v>
      </c>
    </row>
    <row r="410" ht="15.75" customHeight="1">
      <c r="A410" s="1" t="s">
        <v>409</v>
      </c>
      <c r="B410" s="1" t="str">
        <f>IFERROR(__xludf.DUMMYFUNCTION("GOOGLETRANSLATE(A410, ""en"", ""ar"")"),"زوج")</f>
        <v>زوج</v>
      </c>
    </row>
    <row r="411" ht="15.75" customHeight="1">
      <c r="A411" s="1" t="s">
        <v>410</v>
      </c>
      <c r="B411" s="1" t="str">
        <f>IFERROR(__xludf.DUMMYFUNCTION("GOOGLETRANSLATE(A411, ""en"", ""ar"")"),"زوجة")</f>
        <v>زوجة</v>
      </c>
    </row>
    <row r="412" ht="15.75" customHeight="1">
      <c r="A412" s="1" t="s">
        <v>411</v>
      </c>
      <c r="B412" s="1" t="str">
        <f>IFERROR(__xludf.DUMMYFUNCTION("GOOGLETRANSLATE(A412, ""en"", ""ar"")"),"كلاهما")</f>
        <v>كلاهما</v>
      </c>
    </row>
    <row r="413" ht="15.75" customHeight="1">
      <c r="A413" s="1" t="s">
        <v>412</v>
      </c>
      <c r="B413" s="1" t="str">
        <f>IFERROR(__xludf.DUMMYFUNCTION("GOOGLETRANSLATE(A413, ""en"", ""ar"")"),"قابل للتفاوض")</f>
        <v>قابل للتفاوض</v>
      </c>
    </row>
    <row r="414" ht="15.75" customHeight="1">
      <c r="A414" s="1" t="s">
        <v>413</v>
      </c>
      <c r="B414" s="1" t="str">
        <f>IFERROR(__xludf.DUMMYFUNCTION("GOOGLETRANSLATE(A414, ""en"", ""ar"")"),"القيمة قبل الزواج (المهر)")</f>
        <v>القيمة قبل الزواج (المهر)</v>
      </c>
    </row>
    <row r="415" ht="15.75" customHeight="1">
      <c r="A415" s="1" t="s">
        <v>414</v>
      </c>
      <c r="B415" s="1" t="str">
        <f>IFERROR(__xludf.DUMMYFUNCTION("GOOGLETRANSLATE(A415, ""en"", ""ar"")"),"حالة فيروس نقص المناعة البشرية")</f>
        <v>حالة فيروس نقص المناعة البشرية</v>
      </c>
    </row>
    <row r="416" ht="15.75" customHeight="1">
      <c r="A416" s="1" t="s">
        <v>415</v>
      </c>
      <c r="B416" s="1" t="str">
        <f>IFERROR(__xludf.DUMMYFUNCTION("GOOGLETRANSLATE(A416, ""en"", ""ar"")"),"إيجابي")</f>
        <v>إيجابي</v>
      </c>
    </row>
    <row r="417" ht="15.75" customHeight="1">
      <c r="A417" s="1" t="s">
        <v>416</v>
      </c>
      <c r="B417" s="1" t="str">
        <f>IFERROR(__xludf.DUMMYFUNCTION("GOOGLETRANSLATE(A417, ""en"", ""ar"")"),"سلبي")</f>
        <v>سلبي</v>
      </c>
    </row>
    <row r="418" ht="15.75" customHeight="1">
      <c r="A418" s="1" t="s">
        <v>417</v>
      </c>
      <c r="B418" s="1" t="str">
        <f>IFERROR(__xludf.DUMMYFUNCTION("GOOGLETRANSLATE(A418, ""en"", ""ar"")"),"تفضل عدم القول")</f>
        <v>تفضل عدم القول</v>
      </c>
    </row>
    <row r="419" ht="15.75" customHeight="1">
      <c r="A419" s="1" t="s">
        <v>418</v>
      </c>
      <c r="B419" s="1" t="str">
        <f>IFERROR(__xludf.DUMMYFUNCTION("GOOGLETRANSLATE(A419, ""en"", ""ar"")"),"لون البشرة")</f>
        <v>لون البشرة</v>
      </c>
    </row>
    <row r="420" ht="15.75" customHeight="1">
      <c r="A420" s="1" t="s">
        <v>419</v>
      </c>
      <c r="B420" s="1" t="str">
        <f>IFERROR(__xludf.DUMMYFUNCTION("GOOGLETRANSLATE(A420, ""en"", ""ar"")"),"ضوء")</f>
        <v>ضوء</v>
      </c>
    </row>
    <row r="421" ht="15.75" customHeight="1">
      <c r="A421" s="1" t="s">
        <v>420</v>
      </c>
      <c r="B421" s="1" t="str">
        <f>IFERROR(__xludf.DUMMYFUNCTION("GOOGLETRANSLATE(A421, ""en"", ""ar"")"),"عدل")</f>
        <v>عدل</v>
      </c>
    </row>
    <row r="422" ht="15.75" customHeight="1">
      <c r="A422" s="1" t="s">
        <v>421</v>
      </c>
      <c r="B422" s="1" t="str">
        <f>IFERROR(__xludf.DUMMYFUNCTION("GOOGLETRANSLATE(A422, ""en"", ""ar"")"),"واسطة")</f>
        <v>واسطة</v>
      </c>
    </row>
    <row r="423" ht="15.75" customHeight="1">
      <c r="A423" s="1" t="s">
        <v>422</v>
      </c>
      <c r="B423" s="1" t="str">
        <f>IFERROR(__xludf.DUMMYFUNCTION("GOOGLETRANSLATE(A423, ""en"", ""ar"")"),"مظلم")</f>
        <v>مظلم</v>
      </c>
    </row>
    <row r="424" ht="15.75" customHeight="1">
      <c r="A424" s="1" t="s">
        <v>423</v>
      </c>
      <c r="B424" s="1" t="str">
        <f>IFERROR(__xludf.DUMMYFUNCTION("GOOGLETRANSLATE(A424, ""en"", ""ar"")"),"يجب أن يتراوح العمر بين __دقيقة__ و__حد أقصى__ سنة")</f>
        <v>يجب أن يتراوح العمر بين __دقيقة__ و__حد أقصى__ سنة</v>
      </c>
    </row>
    <row r="425" ht="15.75" customHeight="1">
      <c r="A425" s="1" t="s">
        <v>424</v>
      </c>
      <c r="B425" s="1" t="str">
        <f>IFERROR(__xludf.DUMMYFUNCTION("GOOGLETRANSLATE(A425, ""en"", ""ar"")"),"تم تحديث إعداد المستخدم بنجاح.")</f>
        <v>تم تحديث إعداد المستخدم بنجاح.</v>
      </c>
    </row>
    <row r="426" ht="15.75" customHeight="1">
      <c r="A426" s="1" t="s">
        <v>425</v>
      </c>
      <c r="B426" s="1" t="str">
        <f>IFERROR(__xludf.DUMMYFUNCTION("GOOGLETRANSLATE(A426, ""en"", ""ar"")"),"تم تحديث معلوماتك الأساسية بنجاح.")</f>
        <v>تم تحديث معلوماتك الأساسية بنجاح.</v>
      </c>
    </row>
    <row r="427" ht="15.75" customHeight="1">
      <c r="A427" s="1" t="s">
        <v>426</v>
      </c>
      <c r="B427" s="1" t="str">
        <f>IFERROR(__xludf.DUMMYFUNCTION("GOOGLETRANSLATE(A427, ""en"", ""ar"")"),"لا شيء للتحديث")</f>
        <v>لا شيء للتحديث</v>
      </c>
    </row>
    <row r="428" ht="15.75" customHeight="1">
      <c r="A428" s="1" t="s">
        <v>427</v>
      </c>
      <c r="B428" s="1" t="str">
        <f>IFERROR(__xludf.DUMMYFUNCTION("GOOGLETRANSLATE(A428, ""en"", ""ar"")"),"متابعة البيانات غير صالحة.")</f>
        <v>متابعة البيانات غير صالحة.</v>
      </c>
    </row>
    <row r="429" ht="15.75" customHeight="1">
      <c r="A429" s="1" t="s">
        <v>428</v>
      </c>
      <c r="B429" s="1" t="str">
        <f>IFERROR(__xludf.DUMMYFUNCTION("GOOGLETRANSLATE(A429, ""en"", ""ar"")"),"حدد موقعك الدقيق على مستوى بلدك.")</f>
        <v>حدد موقعك الدقيق على مستوى بلدك.</v>
      </c>
    </row>
    <row r="430" ht="15.75" customHeight="1">
      <c r="A430" s="1" t="s">
        <v>429</v>
      </c>
      <c r="B430" s="1" t="str">
        <f>IFERROR(__xludf.DUMMYFUNCTION("GOOGLETRANSLATE(A430, ""en"", ""ar"")"),"تم تخزين الموقع بنجاح.")</f>
        <v>تم تخزين الموقع بنجاح.</v>
      </c>
    </row>
    <row r="431" ht="15.75" customHeight="1">
      <c r="A431" s="1" t="s">
        <v>430</v>
      </c>
      <c r="B431" s="1" t="str">
        <f>IFERROR(__xludf.DUMMYFUNCTION("GOOGLETRANSLATE(A431, ""en"", ""ar"")"),"تم تحديث الصورة الشخصية بنجاح.")</f>
        <v>تم تحديث الصورة الشخصية بنجاح.</v>
      </c>
    </row>
    <row r="432" ht="15.75" customHeight="1">
      <c r="A432" s="1" t="s">
        <v>431</v>
      </c>
      <c r="B432" s="1" t="str">
        <f>IFERROR(__xludf.DUMMYFUNCTION("GOOGLETRANSLATE(A432, ""en"", ""ar"")"),"تم تحديث صورة غلاف الملف الشخصي بنجاح.")</f>
        <v>تم تحديث صورة غلاف الملف الشخصي بنجاح.</v>
      </c>
    </row>
    <row r="433" ht="15.75" customHeight="1">
      <c r="A433" s="1" t="s">
        <v>432</v>
      </c>
      <c r="B433" s="1" t="str">
        <f>IFERROR(__xludf.DUMMYFUNCTION("GOOGLETRANSLATE(A433, ""en"", ""ar"")"),"تم تحديث الملف الشخصي بنجاح.")</f>
        <v>تم تحديث الملف الشخصي بنجاح.</v>
      </c>
    </row>
    <row r="434" ht="15.75" customHeight="1">
      <c r="A434" s="1" t="s">
        <v>433</v>
      </c>
      <c r="B434" s="1" t="str">
        <f>IFERROR(__xludf.DUMMYFUNCTION("GOOGLETRANSLATE(A434, ""en"", ""ar"")"),"لا شيء محدث")</f>
        <v>لا شيء محدث</v>
      </c>
    </row>
    <row r="435" ht="15.75" customHeight="1">
      <c r="A435" s="1" t="s">
        <v>434</v>
      </c>
      <c r="B435" s="1" t="str">
        <f>IFERROR(__xludf.DUMMYFUNCTION("GOOGLETRANSLATE(A435, ""en"", ""ar"")"),"لا يمكنك تحميل أكثر من __limit__ من الصور.")</f>
        <v>لا يمكنك تحميل أكثر من __limit__ من الصور.</v>
      </c>
    </row>
    <row r="436" ht="15.75" customHeight="1">
      <c r="A436" s="1" t="s">
        <v>435</v>
      </c>
      <c r="B436" s="1" t="str">
        <f>IFERROR(__xludf.DUMMYFUNCTION("GOOGLETRANSLATE(A436, ""en"", ""ar"")"),"تم تحميل الصور بنجاح.")</f>
        <v>تم تحميل الصور بنجاح.</v>
      </c>
    </row>
    <row r="437" ht="15.75" customHeight="1">
      <c r="A437" s="1" t="s">
        <v>436</v>
      </c>
      <c r="B437" s="1" t="str">
        <f>IFERROR(__xludf.DUMMYFUNCTION("GOOGLETRANSLATE(A437, ""en"", ""ar"")"),"لم يتم العثور على صورة المستخدم.")</f>
        <v>لم يتم العثور على صورة المستخدم.</v>
      </c>
    </row>
    <row r="438" ht="15.75" customHeight="1">
      <c r="A438" s="1" t="s">
        <v>437</v>
      </c>
      <c r="B438" s="1" t="str">
        <f>IFERROR(__xludf.DUMMYFUNCTION("GOOGLETRANSLATE(A438, ""en"", ""ar"")"),"تم حذف الصورة بنجاح.")</f>
        <v>تم حذف الصورة بنجاح.</v>
      </c>
    </row>
    <row r="439" ht="15.75" customHeight="1">
      <c r="A439" s="1" t="s">
        <v>438</v>
      </c>
      <c r="B439" s="1" t="str">
        <f>IFERROR(__xludf.DUMMYFUNCTION("GOOGLETRANSLATE(A439, ""en"", ""ar"")"),"يجب أن يكون استعلام البحث سلسلة صالحة")</f>
        <v>يجب أن يكون استعلام البحث سلسلة صالحة</v>
      </c>
    </row>
    <row r="440" ht="15.75" customHeight="1">
      <c r="A440" s="1" t="s">
        <v>439</v>
      </c>
      <c r="B440" s="1" t="str">
        <f>IFERROR(__xludf.DUMMYFUNCTION("GOOGLETRANSLATE(A440, ""en"", ""ar"")"),"مطلوب حرفين على الأقل")</f>
        <v>مطلوب حرفين على الأقل</v>
      </c>
    </row>
    <row r="441" ht="15.75" customHeight="1">
      <c r="A441" s="1" t="s">
        <v>440</v>
      </c>
      <c r="B441" s="1" t="str">
        <f>IFERROR(__xludf.DUMMYFUNCTION("GOOGLETRANSLATE(A441, ""en"", ""ar"")"),"نتيجة البحث")</f>
        <v>نتيجة البحث</v>
      </c>
    </row>
    <row r="442" ht="15.75" customHeight="1">
      <c r="A442" s="1" t="s">
        <v>441</v>
      </c>
      <c r="B442" s="1" t="str">
        <f>IFERROR(__xludf.DUMMYFUNCTION("GOOGLETRANSLATE(A442, ""en"", ""ar"")"),"لم يتم العثور على المدينة المختارة")</f>
        <v>لم يتم العثور على المدينة المختارة</v>
      </c>
    </row>
    <row r="443" ht="15.75" customHeight="1">
      <c r="A443" s="1" t="s">
        <v>442</v>
      </c>
      <c r="B443" s="1" t="str">
        <f>IFERROR(__xludf.DUMMYFUNCTION("GOOGLETRANSLATE(A443, ""en"", ""ar"")"),"لم يتم العثور على البلد")</f>
        <v>لم يتم العثور على البلد</v>
      </c>
    </row>
    <row r="444" ht="15.75" customHeight="1">
      <c r="A444" s="1" t="s">
        <v>443</v>
      </c>
      <c r="B444" s="1" t="str">
        <f>IFERROR(__xludf.DUMMYFUNCTION("GOOGLETRANSLATE(A444, ""en"", ""ar"")"),"لم يتم العثور على المفاتيح")</f>
        <v>لم يتم العثور على المفاتيح</v>
      </c>
    </row>
    <row r="445" ht="15.75" customHeight="1">
      <c r="A445" s="1" t="s">
        <v>444</v>
      </c>
      <c r="B445" s="1" t="str">
        <f>IFERROR(__xludf.DUMMYFUNCTION("GOOGLETRANSLATE(A445, ""en"", ""ar"")"),"مدخلات الطلب غير صالحة ... !!")</f>
        <v>مدخلات الطلب غير صالحة ... !!</v>
      </c>
    </row>
    <row r="446" ht="15.75" customHeight="1">
      <c r="A446" s="1" t="s">
        <v>445</v>
      </c>
      <c r="B446" s="1" t="str">
        <f>IFERROR(__xludf.DUMMYFUNCTION("GOOGLETRANSLATE(A446, ""en"", ""ar"")"),"تم إحباط العملية، قد يكون الطلب غير صالح")</f>
        <v>تم إحباط العملية، قد يكون الطلب غير صالح</v>
      </c>
    </row>
    <row r="447" ht="15.75" customHeight="1">
      <c r="A447" s="1" t="s">
        <v>446</v>
      </c>
      <c r="B447" s="1" t="str">
        <f>IFERROR(__xludf.DUMMYFUNCTION("GOOGLETRANSLATE(A447, ""en"", ""ar"")"),"يجب قبول السمة:.")</f>
        <v>يجب قبول السمة:.</v>
      </c>
    </row>
    <row r="448" ht="15.75" customHeight="1">
      <c r="A448" s="1" t="s">
        <v>447</v>
      </c>
      <c r="B448" s="1" t="str">
        <f>IFERROR(__xludf.DUMMYFUNCTION("GOOGLETRANSLATE(A448, ""en"", ""ar"")"),"السمة: ليست عنوان URL صالحًا.")</f>
        <v>السمة: ليست عنوان URL صالحًا.</v>
      </c>
    </row>
    <row r="449" ht="15.75" customHeight="1">
      <c r="A449" s="1" t="s">
        <v>448</v>
      </c>
      <c r="B449" s="1" t="str">
        <f>IFERROR(__xludf.DUMMYFUNCTION("GOOGLETRANSLATE(A449, ""en"", ""ar"")"),"يجب أن تكون السمة: تاريخًا بعد:date.")</f>
        <v>يجب أن تكون السمة: تاريخًا بعد:date.</v>
      </c>
    </row>
    <row r="450" ht="15.75" customHeight="1">
      <c r="A450" s="1" t="s">
        <v>449</v>
      </c>
      <c r="B450" s="1" t="str">
        <f>IFERROR(__xludf.DUMMYFUNCTION("GOOGLETRANSLATE(A450, ""en"", ""ar"")"),"يجب أن تكون السمة: تاريخًا بعد أو يساوي:date.")</f>
        <v>يجب أن تكون السمة: تاريخًا بعد أو يساوي:date.</v>
      </c>
    </row>
    <row r="451" ht="15.75" customHeight="1">
      <c r="A451" s="1" t="s">
        <v>450</v>
      </c>
      <c r="B451" s="1" t="str">
        <f>IFERROR(__xludf.DUMMYFUNCTION("GOOGLETRANSLATE(A451, ""en"", ""ar"")"),"قد تحتوي السمة: على أحرف فقط.")</f>
        <v>قد تحتوي السمة: على أحرف فقط.</v>
      </c>
    </row>
    <row r="452" ht="15.75" customHeight="1">
      <c r="A452" s="1" t="s">
        <v>451</v>
      </c>
      <c r="B452" s="1" t="str">
        <f>IFERROR(__xludf.DUMMYFUNCTION("GOOGLETRANSLATE(A452, ""en"", ""ar"")"),"يجب أن تحتوي السمة: فقط على أحرف وأرقام وشرطات وشرطات سفلية.")</f>
        <v>يجب أن تحتوي السمة: فقط على أحرف وأرقام وشرطات وشرطات سفلية.</v>
      </c>
    </row>
    <row r="453" ht="15.75" customHeight="1">
      <c r="A453" s="1" t="s">
        <v>452</v>
      </c>
      <c r="B453" s="1" t="str">
        <f>IFERROR(__xludf.DUMMYFUNCTION("GOOGLETRANSLATE(A453, ""en"", ""ar"")"),"يجب أن تحتوي السمة: على أحرف وأرقام فقط.")</f>
        <v>يجب أن تحتوي السمة: على أحرف وأرقام فقط.</v>
      </c>
    </row>
    <row r="454" ht="15.75" customHeight="1">
      <c r="A454" s="1" t="s">
        <v>453</v>
      </c>
      <c r="B454" s="1" t="str">
        <f>IFERROR(__xludf.DUMMYFUNCTION("GOOGLETRANSLATE(A454, ""en"", ""ar"")"),"يجب أن تكون السمة: مصفوفة.")</f>
        <v>يجب أن تكون السمة: مصفوفة.</v>
      </c>
    </row>
    <row r="455" ht="15.75" customHeight="1">
      <c r="A455" s="1" t="s">
        <v>454</v>
      </c>
      <c r="B455" s="1" t="str">
        <f>IFERROR(__xludf.DUMMYFUNCTION("GOOGLETRANSLATE(A455, ""en"", ""ar"")"),"يجب أن تكون السمة: تاريخًا قبل:date.")</f>
        <v>يجب أن تكون السمة: تاريخًا قبل:date.</v>
      </c>
    </row>
    <row r="456" ht="15.75" customHeight="1">
      <c r="A456" s="1" t="s">
        <v>455</v>
      </c>
      <c r="B456" s="1" t="str">
        <f>IFERROR(__xludf.DUMMYFUNCTION("GOOGLETRANSLATE(A456, ""en"", ""ar"")"),"يجب أن تكون السمة: تاريخًا قبل أو يساوي:date.")</f>
        <v>يجب أن تكون السمة: تاريخًا قبل أو يساوي:date.</v>
      </c>
    </row>
    <row r="457" ht="15.75" customHeight="1">
      <c r="A457" s="1" t="s">
        <v>456</v>
      </c>
      <c r="B457" s="1" t="str">
        <f>IFERROR(__xludf.DUMMYFUNCTION("GOOGLETRANSLATE(A457, ""en"", ""ar"")"),"يجب أن تكون السمة: بين:min و:max.")</f>
        <v>يجب أن تكون السمة: بين:min و:max.</v>
      </c>
    </row>
    <row r="458" ht="15.75" customHeight="1">
      <c r="A458" s="1" t="s">
        <v>457</v>
      </c>
      <c r="B458" s="1" t="str">
        <f>IFERROR(__xludf.DUMMYFUNCTION("GOOGLETRANSLATE(A458, ""en"", ""ar"")"),"يجب أن تكون السمة بين :min و:max كيلو بايت.")</f>
        <v>يجب أن تكون السمة بين :min و:max كيلو بايت.</v>
      </c>
    </row>
    <row r="459" ht="15.75" customHeight="1">
      <c r="A459" s="1" t="s">
        <v>458</v>
      </c>
      <c r="B459" s="1" t="str">
        <f>IFERROR(__xludf.DUMMYFUNCTION("GOOGLETRANSLATE(A459, ""en"", ""ar"")"),"يجب أن تكون السمة: بين أحرف:min و:max.")</f>
        <v>يجب أن تكون السمة: بين أحرف:min و:max.</v>
      </c>
    </row>
    <row r="460" ht="15.75" customHeight="1">
      <c r="A460" s="1" t="s">
        <v>459</v>
      </c>
      <c r="B460" s="1" t="str">
        <f>IFERROR(__xludf.DUMMYFUNCTION("GOOGLETRANSLATE(A460, ""en"", ""ar"")"),"يجب أن تحتوي السمة: بين عناصر:min و:max.")</f>
        <v>يجب أن تحتوي السمة: بين عناصر:min و:max.</v>
      </c>
    </row>
    <row r="461" ht="15.75" customHeight="1">
      <c r="A461" s="1" t="s">
        <v>460</v>
      </c>
      <c r="B461" s="1" t="str">
        <f>IFERROR(__xludf.DUMMYFUNCTION("GOOGLETRANSLATE(A461, ""en"", ""ar"")"),"يجب أن يكون حقل السمة: صحيحًا أو خطأ.")</f>
        <v>يجب أن يكون حقل السمة: صحيحًا أو خطأ.</v>
      </c>
    </row>
    <row r="462" ht="15.75" customHeight="1">
      <c r="A462" s="1" t="s">
        <v>461</v>
      </c>
      <c r="B462" s="1" t="str">
        <f>IFERROR(__xludf.DUMMYFUNCTION("GOOGLETRANSLATE(A462, ""en"", ""ar"")"),"تأكيد السمة: غير متطابق.")</f>
        <v>تأكيد السمة: غير متطابق.</v>
      </c>
    </row>
    <row r="463" ht="15.75" customHeight="1">
      <c r="A463" s="1" t="s">
        <v>462</v>
      </c>
      <c r="B463" s="1" t="str">
        <f>IFERROR(__xludf.DUMMYFUNCTION("GOOGLETRANSLATE(A463, ""en"", ""ar"")"),"السمة: ليست تاريخًا صالحًا.")</f>
        <v>السمة: ليست تاريخًا صالحًا.</v>
      </c>
    </row>
    <row r="464" ht="15.75" customHeight="1">
      <c r="A464" s="1" t="s">
        <v>463</v>
      </c>
      <c r="B464" s="1" t="str">
        <f>IFERROR(__xludf.DUMMYFUNCTION("GOOGLETRANSLATE(A464, ""en"", ""ar"")"),"يجب أن تكون السمة: تاريخًا مساويًا لـ:date.")</f>
        <v>يجب أن تكون السمة: تاريخًا مساويًا لـ:date.</v>
      </c>
    </row>
    <row r="465" ht="15.75" customHeight="1">
      <c r="A465" s="1" t="s">
        <v>464</v>
      </c>
      <c r="B465" s="1" t="str">
        <f>IFERROR(__xludf.DUMMYFUNCTION("GOOGLETRANSLATE(A465, ""en"", ""ar"")"),"السمة: لا تتطابق مع التنسيق:format.")</f>
        <v>السمة: لا تتطابق مع التنسيق:format.</v>
      </c>
    </row>
    <row r="466" ht="15.75" customHeight="1">
      <c r="A466" s="1" t="s">
        <v>465</v>
      </c>
      <c r="B466" s="1" t="str">
        <f>IFERROR(__xludf.DUMMYFUNCTION("GOOGLETRANSLATE(A466, ""en"", ""ar"")"),"يجب أن تكون السمة : و :other مختلفة.")</f>
        <v>يجب أن تكون السمة : و :other مختلفة.</v>
      </c>
    </row>
    <row r="467" ht="15.75" customHeight="1">
      <c r="A467" s="1" t="s">
        <v>466</v>
      </c>
      <c r="B467" s="1" t="str">
        <f>IFERROR(__xludf.DUMMYFUNCTION("GOOGLETRANSLATE(A467, ""en"", ""ar"")"),"يجب أن تكون السمة: أرقام أرقام.")</f>
        <v>يجب أن تكون السمة: أرقام أرقام.</v>
      </c>
    </row>
    <row r="468" ht="15.75" customHeight="1">
      <c r="A468" s="1" t="s">
        <v>467</v>
      </c>
      <c r="B468" s="1" t="str">
        <f>IFERROR(__xludf.DUMMYFUNCTION("GOOGLETRANSLATE(A468, ""en"", ""ar"")"),"يجب أن تكون السمة بين رقمين:min و:max.")</f>
        <v>يجب أن تكون السمة بين رقمين:min و:max.</v>
      </c>
    </row>
    <row r="469" ht="15.75" customHeight="1">
      <c r="A469" s="1" t="s">
        <v>468</v>
      </c>
      <c r="B469" s="1" t="str">
        <f>IFERROR(__xludf.DUMMYFUNCTION("GOOGLETRANSLATE(A469, ""en"", ""ar"")"),"تحتوي السمة : على أبعاد صورة غير صالحة.")</f>
        <v>تحتوي السمة : على أبعاد صورة غير صالحة.</v>
      </c>
    </row>
    <row r="470" ht="15.75" customHeight="1">
      <c r="A470" s="1" t="s">
        <v>469</v>
      </c>
      <c r="B470" s="1" t="str">
        <f>IFERROR(__xludf.DUMMYFUNCTION("GOOGLETRANSLATE(A470, ""en"", ""ar"")"),"يحتوي الحقل :attribute على قيمة مكررة.")</f>
        <v>يحتوي الحقل :attribute على قيمة مكررة.</v>
      </c>
    </row>
    <row r="471" ht="15.75" customHeight="1">
      <c r="A471" s="1" t="s">
        <v>470</v>
      </c>
      <c r="B471" s="1" t="str">
        <f>IFERROR(__xludf.DUMMYFUNCTION("GOOGLETRANSLATE(A471, ""en"", ""ar"")"),"يجب أن تكون السمة عنوان بريد إلكتروني صالحًا.")</f>
        <v>يجب أن تكون السمة عنوان بريد إلكتروني صالحًا.</v>
      </c>
    </row>
    <row r="472" ht="15.75" customHeight="1">
      <c r="A472" s="1" t="s">
        <v>471</v>
      </c>
      <c r="B472" s="1" t="str">
        <f>IFERROR(__xludf.DUMMYFUNCTION("GOOGLETRANSLATE(A472, ""en"", ""ar"")"),"يجب أن تنتهي السمة بإحدى القيم التالية::.")</f>
        <v>يجب أن تنتهي السمة بإحدى القيم التالية::.</v>
      </c>
    </row>
    <row r="473" ht="15.75" customHeight="1">
      <c r="A473" s="1" t="s">
        <v>472</v>
      </c>
      <c r="B473" s="1" t="str">
        <f>IFERROR(__xludf.DUMMYFUNCTION("GOOGLETRANSLATE(A473, ""en"", ""ar"")"),"السمة المحددة غير صالحة.")</f>
        <v>السمة المحددة غير صالحة.</v>
      </c>
    </row>
    <row r="474" ht="15.75" customHeight="1">
      <c r="A474" s="1" t="s">
        <v>473</v>
      </c>
      <c r="B474" s="1" t="str">
        <f>IFERROR(__xludf.DUMMYFUNCTION("GOOGLETRANSLATE(A474, ""en"", ""ar"")"),"يجب أن تكون السمة ملفًا.")</f>
        <v>يجب أن تكون السمة ملفًا.</v>
      </c>
    </row>
    <row r="475" ht="15.75" customHeight="1">
      <c r="A475" s="1" t="s">
        <v>474</v>
      </c>
      <c r="B475" s="1" t="str">
        <f>IFERROR(__xludf.DUMMYFUNCTION("GOOGLETRANSLATE(A475, ""en"", ""ar"")"),"يجب أن يحتوي حقل :attribute على قيمة.")</f>
        <v>يجب أن يحتوي حقل :attribute على قيمة.</v>
      </c>
    </row>
    <row r="476" ht="15.75" customHeight="1">
      <c r="A476" s="1" t="s">
        <v>475</v>
      </c>
      <c r="B476" s="1" t="str">
        <f>IFERROR(__xludf.DUMMYFUNCTION("GOOGLETRANSLATE(A476, ""en"", ""ar"")"),"يجب أن تكون السمة: أكبر من القيمة:.")</f>
        <v>يجب أن تكون السمة: أكبر من القيمة:.</v>
      </c>
    </row>
    <row r="477" ht="15.75" customHeight="1">
      <c r="A477" s="1" t="s">
        <v>476</v>
      </c>
      <c r="B477" s="1" t="str">
        <f>IFERROR(__xludf.DUMMYFUNCTION("GOOGLETRANSLATE(A477, ""en"", ""ar"")"),"يجب أن تكون السمة أكبر من القيمة بالكيلوبايت.")</f>
        <v>يجب أن تكون السمة أكبر من القيمة بالكيلوبايت.</v>
      </c>
    </row>
    <row r="478" ht="15.75" customHeight="1">
      <c r="A478" s="1" t="s">
        <v>477</v>
      </c>
      <c r="B478" s="1" t="str">
        <f>IFERROR(__xludf.DUMMYFUNCTION("GOOGLETRANSLATE(A478, ""en"", ""ar"")"),"يجب أن تكون السمة: أكبر من أحرف القيمة:.")</f>
        <v>يجب أن تكون السمة: أكبر من أحرف القيمة:.</v>
      </c>
    </row>
    <row r="479" ht="15.75" customHeight="1">
      <c r="A479" s="1" t="s">
        <v>478</v>
      </c>
      <c r="B479" s="1" t="str">
        <f>IFERROR(__xludf.DUMMYFUNCTION("GOOGLETRANSLATE(A479, ""en"", ""ar"")"),"يجب أن تحتوي السمة: على أكثر من عناصر القيمة:.")</f>
        <v>يجب أن تحتوي السمة: على أكثر من عناصر القيمة:.</v>
      </c>
    </row>
    <row r="480" ht="15.75" customHeight="1">
      <c r="A480" s="1" t="s">
        <v>479</v>
      </c>
      <c r="B480" s="1" t="str">
        <f>IFERROR(__xludf.DUMMYFUNCTION("GOOGLETRANSLATE(A480, ""en"", ""ar"")"),"يجب أن تكون السمة: أكبر من أو تساوي: القيمة.")</f>
        <v>يجب أن تكون السمة: أكبر من أو تساوي: القيمة.</v>
      </c>
    </row>
    <row r="481" ht="15.75" customHeight="1">
      <c r="A481" s="1" t="s">
        <v>480</v>
      </c>
      <c r="B481" s="1" t="str">
        <f>IFERROR(__xludf.DUMMYFUNCTION("GOOGLETRANSLATE(A481, ""en"", ""ar"")"),"يجب أن تكون السمة: أكبر من أو تساوي: القيمة بالكيلوبايت.")</f>
        <v>يجب أن تكون السمة: أكبر من أو تساوي: القيمة بالكيلوبايت.</v>
      </c>
    </row>
    <row r="482" ht="15.75" customHeight="1">
      <c r="A482" s="1" t="s">
        <v>481</v>
      </c>
      <c r="B482" s="1" t="str">
        <f>IFERROR(__xludf.DUMMYFUNCTION("GOOGLETRANSLATE(A482, ""en"", ""ar"")"),"يجب أن تكون السمة: أكبر من أو تساوي أحرف القيمة.")</f>
        <v>يجب أن تكون السمة: أكبر من أو تساوي أحرف القيمة.</v>
      </c>
    </row>
    <row r="483" ht="15.75" customHeight="1">
      <c r="A483" s="1" t="s">
        <v>482</v>
      </c>
      <c r="B483" s="1" t="str">
        <f>IFERROR(__xludf.DUMMYFUNCTION("GOOGLETRANSLATE(A483, ""en"", ""ar"")"),"يجب أن تحتوي السمة: على عناصر قيمة أو أكثر.")</f>
        <v>يجب أن تحتوي السمة: على عناصر قيمة أو أكثر.</v>
      </c>
    </row>
    <row r="484" ht="15.75" customHeight="1">
      <c r="A484" s="1" t="s">
        <v>483</v>
      </c>
      <c r="B484" s="1" t="str">
        <f>IFERROR(__xludf.DUMMYFUNCTION("GOOGLETRANSLATE(A484, ""en"", ""ar"")"),"يجب أن تكون السمة: صورة.")</f>
        <v>يجب أن تكون السمة: صورة.</v>
      </c>
    </row>
    <row r="485" ht="15.75" customHeight="1">
      <c r="A485" s="1" t="s">
        <v>484</v>
      </c>
      <c r="B485" s="1" t="str">
        <f>IFERROR(__xludf.DUMMYFUNCTION("GOOGLETRANSLATE(A485, ""en"", ""ar"")"),"حقل :attribute غير موجود في :other.")</f>
        <v>حقل :attribute غير موجود في :other.</v>
      </c>
    </row>
    <row r="486" ht="15.75" customHeight="1">
      <c r="A486" s="1" t="s">
        <v>485</v>
      </c>
      <c r="B486" s="1" t="str">
        <f>IFERROR(__xludf.DUMMYFUNCTION("GOOGLETRANSLATE(A486, ""en"", ""ar"")"),"يجب أن تكون السمة: عددًا صحيحًا.")</f>
        <v>يجب أن تكون السمة: عددًا صحيحًا.</v>
      </c>
    </row>
    <row r="487" ht="15.75" customHeight="1">
      <c r="A487" s="1" t="s">
        <v>486</v>
      </c>
      <c r="B487" s="1" t="str">
        <f>IFERROR(__xludf.DUMMYFUNCTION("GOOGLETRANSLATE(A487, ""en"", ""ar"")"),"يجب أن تكون السمة عنوان IP صالحًا.")</f>
        <v>يجب أن تكون السمة عنوان IP صالحًا.</v>
      </c>
    </row>
    <row r="488" ht="15.75" customHeight="1">
      <c r="A488" s="1" t="s">
        <v>487</v>
      </c>
      <c r="B488" s="1" t="str">
        <f>IFERROR(__xludf.DUMMYFUNCTION("GOOGLETRANSLATE(A488, ""en"", ""ar"")"),"يجب أن تكون السمة: عنوان IPv4 صالحًا.")</f>
        <v>يجب أن تكون السمة: عنوان IPv4 صالحًا.</v>
      </c>
    </row>
    <row r="489" ht="15.75" customHeight="1">
      <c r="A489" s="1" t="s">
        <v>488</v>
      </c>
      <c r="B489" s="1" t="str">
        <f>IFERROR(__xludf.DUMMYFUNCTION("GOOGLETRANSLATE(A489, ""en"", ""ar"")"),"يجب أن تكون السمة: عنوان IPv6 صالحًا.")</f>
        <v>يجب أن تكون السمة: عنوان IPv6 صالحًا.</v>
      </c>
    </row>
    <row r="490" ht="15.75" customHeight="1">
      <c r="A490" s="1" t="s">
        <v>489</v>
      </c>
      <c r="B490" s="1" t="str">
        <f>IFERROR(__xludf.DUMMYFUNCTION("GOOGLETRANSLATE(A490, ""en"", ""ar"")"),"يجب أن تكون السمة: سلسلة JSON صالحة.")</f>
        <v>يجب أن تكون السمة: سلسلة JSON صالحة.</v>
      </c>
    </row>
    <row r="491" ht="15.75" customHeight="1">
      <c r="A491" s="1" t="s">
        <v>490</v>
      </c>
      <c r="B491" s="1" t="str">
        <f>IFERROR(__xludf.DUMMYFUNCTION("GOOGLETRANSLATE(A491, ""en"", ""ar"")"),"يجب أن تكون السمة: أقل من القيمة:.")</f>
        <v>يجب أن تكون السمة: أقل من القيمة:.</v>
      </c>
    </row>
    <row r="492" ht="15.75" customHeight="1">
      <c r="A492" s="1" t="s">
        <v>491</v>
      </c>
      <c r="B492" s="1" t="str">
        <f>IFERROR(__xludf.DUMMYFUNCTION("GOOGLETRANSLATE(A492, ""en"", ""ar"")"),"يجب أن تكون السمة: أقل من: القيمة بالكيلوبايت.")</f>
        <v>يجب أن تكون السمة: أقل من: القيمة بالكيلوبايت.</v>
      </c>
    </row>
    <row r="493" ht="15.75" customHeight="1">
      <c r="A493" s="1" t="s">
        <v>492</v>
      </c>
      <c r="B493" s="1" t="str">
        <f>IFERROR(__xludf.DUMMYFUNCTION("GOOGLETRANSLATE(A493, ""en"", ""ar"")"),"يجب أن تكون السمة: أقل من أحرف القيمة:.")</f>
        <v>يجب أن تكون السمة: أقل من أحرف القيمة:.</v>
      </c>
    </row>
    <row r="494" ht="15.75" customHeight="1">
      <c r="A494" s="1" t="s">
        <v>493</v>
      </c>
      <c r="B494" s="1" t="str">
        <f>IFERROR(__xludf.DUMMYFUNCTION("GOOGLETRANSLATE(A494, ""en"", ""ar"")"),"يجب أن تحتوي السمة على عناصر أقل من :value.")</f>
        <v>يجب أن تحتوي السمة على عناصر أقل من :value.</v>
      </c>
    </row>
    <row r="495" ht="15.75" customHeight="1">
      <c r="A495" s="1" t="s">
        <v>494</v>
      </c>
      <c r="B495" s="1" t="str">
        <f>IFERROR(__xludf.DUMMYFUNCTION("GOOGLETRANSLATE(A495, ""en"", ""ar"")"),"يجب أن تكون السمة: أقل من أو تساوي: القيمة.")</f>
        <v>يجب أن تكون السمة: أقل من أو تساوي: القيمة.</v>
      </c>
    </row>
    <row r="496" ht="15.75" customHeight="1">
      <c r="A496" s="1" t="s">
        <v>495</v>
      </c>
      <c r="B496" s="1" t="str">
        <f>IFERROR(__xludf.DUMMYFUNCTION("GOOGLETRANSLATE(A496, ""en"", ""ar"")"),"يجب أن تكون السمة: أقل من أو تساوي: القيمة بالكيلوبايت.")</f>
        <v>يجب أن تكون السمة: أقل من أو تساوي: القيمة بالكيلوبايت.</v>
      </c>
    </row>
    <row r="497" ht="15.75" customHeight="1">
      <c r="A497" s="1" t="s">
        <v>496</v>
      </c>
      <c r="B497" s="1" t="str">
        <f>IFERROR(__xludf.DUMMYFUNCTION("GOOGLETRANSLATE(A497, ""en"", ""ar"")"),"يجب أن تكون السمة: أقل من أو تساوي أحرف القيمة.")</f>
        <v>يجب أن تكون السمة: أقل من أو تساوي أحرف القيمة.</v>
      </c>
    </row>
    <row r="498" ht="15.75" customHeight="1">
      <c r="A498" s="1" t="s">
        <v>497</v>
      </c>
      <c r="B498" s="1" t="str">
        <f>IFERROR(__xludf.DUMMYFUNCTION("GOOGLETRANSLATE(A498, ""en"", ""ar"")"),"يجب ألا تحتوي السمة: على أكثر من عناصر القيمة:.")</f>
        <v>يجب ألا تحتوي السمة: على أكثر من عناصر القيمة:.</v>
      </c>
    </row>
    <row r="499" ht="15.75" customHeight="1">
      <c r="A499" s="1" t="s">
        <v>498</v>
      </c>
      <c r="B499" s="1" t="str">
        <f>IFERROR(__xludf.DUMMYFUNCTION("GOOGLETRANSLATE(A499, ""en"", ""ar"")"),"لا يجوز أن تكون السمة أكبر من :max.")</f>
        <v>لا يجوز أن تكون السمة أكبر من :max.</v>
      </c>
    </row>
    <row r="500" ht="15.75" customHeight="1">
      <c r="A500" s="1" t="s">
        <v>499</v>
      </c>
      <c r="B500" s="1" t="str">
        <f>IFERROR(__xludf.DUMMYFUNCTION("GOOGLETRANSLATE(A500, ""en"", ""ar"")"),"لا يجوز أن تكون السمة أكبر من: الحد الأقصى للكيلوبايت.")</f>
        <v>لا يجوز أن تكون السمة أكبر من: الحد الأقصى للكيلوبايت.</v>
      </c>
    </row>
    <row r="501" ht="15.75" customHeight="1">
      <c r="A501" s="1" t="s">
        <v>500</v>
      </c>
      <c r="B501" s="1" t="str">
        <f>IFERROR(__xludf.DUMMYFUNCTION("GOOGLETRANSLATE(A501, ""en"", ""ar"")"),"لا يجوز أن تكون السمة أكبر من الحد الأقصى للأحرف.")</f>
        <v>لا يجوز أن تكون السمة أكبر من الحد الأقصى للأحرف.</v>
      </c>
    </row>
    <row r="502" ht="15.75" customHeight="1">
      <c r="A502" s="1" t="s">
        <v>501</v>
      </c>
      <c r="B502" s="1" t="str">
        <f>IFERROR(__xludf.DUMMYFUNCTION("GOOGLETRANSLATE(A502, ""en"", ""ar"")"),"لا يجوز أن تحتوي السمة: على أكثر من:max من العناصر.")</f>
        <v>لا يجوز أن تحتوي السمة: على أكثر من:max من العناصر.</v>
      </c>
    </row>
    <row r="503" ht="15.75" customHeight="1">
      <c r="A503" s="1" t="s">
        <v>502</v>
      </c>
      <c r="B503" s="1" t="str">
        <f>IFERROR(__xludf.DUMMYFUNCTION("GOOGLETRANSLATE(A503, ""en"", ""ar"")"),"يجب أن تكون السمة ملفًا من النوع: :values.")</f>
        <v>يجب أن تكون السمة ملفًا من النوع: :values.</v>
      </c>
    </row>
    <row r="504" ht="15.75" customHeight="1">
      <c r="A504" s="1" t="s">
        <v>503</v>
      </c>
      <c r="B504" s="1" t="str">
        <f>IFERROR(__xludf.DUMMYFUNCTION("GOOGLETRANSLATE(A504, ""en"", ""ar"")"),"يجب أن تكون السمة: على الأقل:min.")</f>
        <v>يجب أن تكون السمة: على الأقل:min.</v>
      </c>
    </row>
    <row r="505" ht="15.75" customHeight="1">
      <c r="A505" s="1" t="s">
        <v>504</v>
      </c>
      <c r="B505" s="1" t="str">
        <f>IFERROR(__xludf.DUMMYFUNCTION("GOOGLETRANSLATE(A505, ""en"", ""ar"")"),"يجب أن تكون السمة: على الأقل: دقيقة بالكيلو بايت.")</f>
        <v>يجب أن تكون السمة: على الأقل: دقيقة بالكيلو بايت.</v>
      </c>
    </row>
    <row r="506" ht="15.75" customHeight="1">
      <c r="A506" s="1" t="s">
        <v>505</v>
      </c>
      <c r="B506" s="1" t="str">
        <f>IFERROR(__xludf.DUMMYFUNCTION("GOOGLETRANSLATE(A506, ""en"", ""ar"")"),"يجب أن تكون السمة: على الأقل أحرف:min.")</f>
        <v>يجب أن تكون السمة: على الأقل أحرف:min.</v>
      </c>
    </row>
    <row r="507" ht="15.75" customHeight="1">
      <c r="A507" s="1" t="s">
        <v>506</v>
      </c>
      <c r="B507" s="1" t="str">
        <f>IFERROR(__xludf.DUMMYFUNCTION("GOOGLETRANSLATE(A507, ""en"", ""ar"")"),"يجب أن تحتوي السمة: على الأقل على عناصر:min.")</f>
        <v>يجب أن تحتوي السمة: على الأقل على عناصر:min.</v>
      </c>
    </row>
    <row r="508" ht="15.75" customHeight="1">
      <c r="A508" s="1" t="s">
        <v>507</v>
      </c>
      <c r="B508" s="1" t="str">
        <f>IFERROR(__xludf.DUMMYFUNCTION("GOOGLETRANSLATE(A508, ""en"", ""ar"")"),"تنسيق السمة: غير صالح.")</f>
        <v>تنسيق السمة: غير صالح.</v>
      </c>
    </row>
    <row r="509" ht="15.75" customHeight="1">
      <c r="A509" s="1" t="s">
        <v>508</v>
      </c>
      <c r="B509" s="1" t="str">
        <f>IFERROR(__xludf.DUMMYFUNCTION("GOOGLETRANSLATE(A509, ""en"", ""ar"")"),"يجب أن تكون السمة رقمًا.")</f>
        <v>يجب أن تكون السمة رقمًا.</v>
      </c>
    </row>
    <row r="510" ht="15.75" customHeight="1">
      <c r="A510" s="1" t="s">
        <v>509</v>
      </c>
      <c r="B510" s="1" t="str">
        <f>IFERROR(__xludf.DUMMYFUNCTION("GOOGLETRANSLATE(A510, ""en"", ""ar"")"),"كلمة المرور غير صحيحة.")</f>
        <v>كلمة المرور غير صحيحة.</v>
      </c>
    </row>
    <row r="511" ht="15.75" customHeight="1">
      <c r="A511" s="1" t="s">
        <v>510</v>
      </c>
      <c r="B511" s="1" t="str">
        <f>IFERROR(__xludf.DUMMYFUNCTION("GOOGLETRANSLATE(A511, ""en"", ""ar"")"),"يجب أن يكون حقل السمة موجودًا.")</f>
        <v>يجب أن يكون حقل السمة موجودًا.</v>
      </c>
    </row>
    <row r="512" ht="15.75" customHeight="1">
      <c r="A512" s="1" t="s">
        <v>511</v>
      </c>
      <c r="B512" s="1" t="str">
        <f>IFERROR(__xludf.DUMMYFUNCTION("GOOGLETRANSLATE(A512, ""en"", ""ar"")"),"حقل السمة مطلوب.")</f>
        <v>حقل السمة مطلوب.</v>
      </c>
    </row>
    <row r="513" ht="15.75" customHeight="1">
      <c r="A513" s="1" t="s">
        <v>512</v>
      </c>
      <c r="B513" s="1" t="str">
        <f>IFERROR(__xludf.DUMMYFUNCTION("GOOGLETRANSLATE(A513, ""en"", ""ar"")"),"حقل :attribute مطلوب عندما يكون :other هو :value.")</f>
        <v>حقل :attribute مطلوب عندما يكون :other هو :value.</v>
      </c>
    </row>
    <row r="514" ht="15.75" customHeight="1">
      <c r="A514" s="1" t="s">
        <v>513</v>
      </c>
      <c r="B514" s="1" t="str">
        <f>IFERROR(__xludf.DUMMYFUNCTION("GOOGLETRANSLATE(A514, ""en"", ""ar"")"),"حقل :attribute مطلوب ما لم يكن :other موجودًا في :values.")</f>
        <v>حقل :attribute مطلوب ما لم يكن :other موجودًا في :values.</v>
      </c>
    </row>
    <row r="515" ht="15.75" customHeight="1">
      <c r="A515" s="1" t="s">
        <v>514</v>
      </c>
      <c r="B515" s="1" t="str">
        <f>IFERROR(__xludf.DUMMYFUNCTION("GOOGLETRANSLATE(A515, ""en"", ""ar"")"),"حقل :attribute مطلوب عند وجود :values.")</f>
        <v>حقل :attribute مطلوب عند وجود :values.</v>
      </c>
    </row>
    <row r="516" ht="15.75" customHeight="1">
      <c r="A516" s="1" t="s">
        <v>515</v>
      </c>
      <c r="B516" s="1" t="str">
        <f>IFERROR(__xludf.DUMMYFUNCTION("GOOGLETRANSLATE(A516, ""en"", ""ar"")"),"حقل :attribute مطلوب عند وجود :values.")</f>
        <v>حقل :attribute مطلوب عند وجود :values.</v>
      </c>
    </row>
    <row r="517" ht="15.75" customHeight="1">
      <c r="A517" s="1" t="s">
        <v>516</v>
      </c>
      <c r="B517" s="1" t="str">
        <f>IFERROR(__xludf.DUMMYFUNCTION("GOOGLETRANSLATE(A517, ""en"", ""ar"")"),"حقل :attribute مطلوب في حالة عدم وجود :values.")</f>
        <v>حقل :attribute مطلوب في حالة عدم وجود :values.</v>
      </c>
    </row>
    <row r="518" ht="15.75" customHeight="1">
      <c r="A518" s="1" t="s">
        <v>517</v>
      </c>
      <c r="B518" s="1" t="str">
        <f>IFERROR(__xludf.DUMMYFUNCTION("GOOGLETRANSLATE(A518, ""en"", ""ar"")"),"حقل :attribute مطلوب في حالة عدم وجود أي من :values.")</f>
        <v>حقل :attribute مطلوب في حالة عدم وجود أي من :values.</v>
      </c>
    </row>
    <row r="519" ht="15.75" customHeight="1">
      <c r="A519" s="1" t="s">
        <v>518</v>
      </c>
      <c r="B519" s="1" t="str">
        <f>IFERROR(__xludf.DUMMYFUNCTION("GOOGLETRANSLATE(A519, ""en"", ""ar"")"),"يجب أن تتطابق السمة: و:other.")</f>
        <v>يجب أن تتطابق السمة: و:other.</v>
      </c>
    </row>
    <row r="520" ht="15.75" customHeight="1">
      <c r="A520" s="1" t="s">
        <v>519</v>
      </c>
      <c r="B520" s="1" t="str">
        <f>IFERROR(__xludf.DUMMYFUNCTION("GOOGLETRANSLATE(A520, ""en"", ""ar"")"),"يجب أن تكون السمة :size.")</f>
        <v>يجب أن تكون السمة :size.</v>
      </c>
    </row>
    <row r="521" ht="15.75" customHeight="1">
      <c r="A521" s="1" t="s">
        <v>520</v>
      </c>
      <c r="B521" s="1" t="str">
        <f>IFERROR(__xludf.DUMMYFUNCTION("GOOGLETRANSLATE(A521, ""en"", ""ar"")"),"يجب أن تكون السمة :size كيلو بايت.")</f>
        <v>يجب أن تكون السمة :size كيلو بايت.</v>
      </c>
    </row>
    <row r="522" ht="15.75" customHeight="1">
      <c r="A522" s="1" t="s">
        <v>521</v>
      </c>
      <c r="B522" s="1" t="str">
        <f>IFERROR(__xludf.DUMMYFUNCTION("GOOGLETRANSLATE(A522, ""en"", ""ar"")"),"يجب أن تكون السمة: أحرف الحجم.")</f>
        <v>يجب أن تكون السمة: أحرف الحجم.</v>
      </c>
    </row>
    <row r="523" ht="15.75" customHeight="1">
      <c r="A523" s="1" t="s">
        <v>522</v>
      </c>
      <c r="B523" s="1" t="str">
        <f>IFERROR(__xludf.DUMMYFUNCTION("GOOGLETRANSLATE(A523, ""en"", ""ar"")"),"يجب أن تحتوي السمة: على عناصر الحجم.")</f>
        <v>يجب أن تحتوي السمة: على عناصر الحجم.</v>
      </c>
    </row>
    <row r="524" ht="15.75" customHeight="1">
      <c r="A524" s="1" t="s">
        <v>523</v>
      </c>
      <c r="B524" s="1" t="str">
        <f>IFERROR(__xludf.DUMMYFUNCTION("GOOGLETRANSLATE(A524, ""en"", ""ar"")"),"يجب أن تبدأ السمة بإحدى القيم التالية::.")</f>
        <v>يجب أن تبدأ السمة بإحدى القيم التالية::.</v>
      </c>
    </row>
    <row r="525" ht="15.75" customHeight="1">
      <c r="A525" s="1" t="s">
        <v>524</v>
      </c>
      <c r="B525" s="1" t="str">
        <f>IFERROR(__xludf.DUMMYFUNCTION("GOOGLETRANSLATE(A525, ""en"", ""ar"")"),"يجب أن تكون السمة: سلسلة.")</f>
        <v>يجب أن تكون السمة: سلسلة.</v>
      </c>
    </row>
    <row r="526" ht="15.75" customHeight="1">
      <c r="A526" s="1" t="s">
        <v>525</v>
      </c>
      <c r="B526" s="1" t="str">
        <f>IFERROR(__xludf.DUMMYFUNCTION("GOOGLETRANSLATE(A526, ""en"", ""ar"")"),"يجب أن تكون السمة منطقة صالحة.")</f>
        <v>يجب أن تكون السمة منطقة صالحة.</v>
      </c>
    </row>
    <row r="527" ht="15.75" customHeight="1">
      <c r="A527" s="1" t="s">
        <v>526</v>
      </c>
      <c r="B527" s="1" t="str">
        <f>IFERROR(__xludf.DUMMYFUNCTION("GOOGLETRANSLATE(A527, ""en"", ""ar"")"),"لقد تم بالفعل أخذ السمة:.")</f>
        <v>لقد تم بالفعل أخذ السمة:.</v>
      </c>
    </row>
    <row r="528" ht="15.75" customHeight="1">
      <c r="A528" s="1" t="s">
        <v>527</v>
      </c>
      <c r="B528" s="1" t="str">
        <f>IFERROR(__xludf.DUMMYFUNCTION("GOOGLETRANSLATE(A528, ""en"", ""ar"")"),"فشل تحميل السمة:.")</f>
        <v>فشل تحميل السمة:.</v>
      </c>
    </row>
    <row r="529" ht="15.75" customHeight="1">
      <c r="A529" s="1" t="s">
        <v>528</v>
      </c>
      <c r="B529" s="1" t="str">
        <f>IFERROR(__xludf.DUMMYFUNCTION("GOOGLETRANSLATE(A529, ""en"", ""ar"")"),"يجب أن تكون السمة: UUID صالحًا.")</f>
        <v>يجب أن تكون السمة: UUID صالحًا.</v>
      </c>
    </row>
    <row r="530" ht="15.75" customHeight="1">
      <c r="A530" s="1" t="s">
        <v>529</v>
      </c>
      <c r="B530" s="1" t="str">
        <f>IFERROR(__xludf.DUMMYFUNCTION("GOOGLETRANSLATE(A530, ""en"", ""ar"")"),"رمز التأكيد غير صالح.")</f>
        <v>رمز التأكيد غير صالح.</v>
      </c>
    </row>
    <row r="531" ht="15.75" customHeight="1">
      <c r="A531" s="1" t="s">
        <v>530</v>
      </c>
      <c r="B531" s="1" t="str">
        <f>IFERROR(__xludf.DUMMYFUNCTION("GOOGLETRANSLATE(A531, ""en"", ""ar"")"),"لقد تم بالفعل أخذ السمة __attribute__.")</f>
        <v>لقد تم بالفعل أخذ السمة __attribute__.</v>
      </c>
    </row>
    <row r="532" ht="15.75" customHeight="1">
      <c r="A532" s="1" t="s">
        <v>531</v>
      </c>
      <c r="B532" s="1" t="str">
        <f>IFERROR(__xludf.DUMMYFUNCTION("GOOGLETRANSLATE(A532, ""en"", ""ar"")"),"لقد تم استخدام __attribute__ بالفعل لطلب البريد الإلكتروني الجديد.")</f>
        <v>لقد تم استخدام __attribute__ بالفعل لطلب البريد الإلكتروني الجديد.</v>
      </c>
    </row>
    <row r="533" ht="15.75" customHeight="1">
      <c r="A533" s="1" t="s">
        <v>532</v>
      </c>
      <c r="B533" s="1" t="str">
        <f>IFERROR(__xludf.DUMMYFUNCTION("GOOGLETRANSLATE(A533, ""en"", ""ar"")"),"تنسيق __attribute__ غير صالح.")</f>
        <v>تنسيق __attribute__ غير صالح.</v>
      </c>
    </row>
    <row r="534" ht="15.75" customHeight="1">
      <c r="A534" s="1" t="s">
        <v>533</v>
      </c>
      <c r="B534" s="1" t="str">
        <f>IFERROR(__xludf.DUMMYFUNCTION("GOOGLETRANSLATE(A534, ""en"", ""ar"")"),"الحقل __السمة__ مطلوب.")</f>
        <v>الحقل __السمة__ مطلوب.</v>
      </c>
    </row>
    <row r="535" ht="15.75" customHeight="1">
      <c r="A535" s="1" t="s">
        <v>534</v>
      </c>
      <c r="B535" s="1" t="str">
        <f>IFERROR(__xludf.DUMMYFUNCTION("GOOGLETRANSLATE(A535, ""en"", ""ar"")"),"عفوًا... لم يتم إجراء أي تغييرات!!")</f>
        <v>عفوًا... لم يتم إجراء أي تغييرات!!</v>
      </c>
    </row>
    <row r="536" ht="15.75" customHeight="1">
      <c r="A536" s="1" t="s">
        <v>535</v>
      </c>
      <c r="B536" s="1" t="str">
        <f>IFERROR(__xludf.DUMMYFUNCTION("GOOGLETRANSLATE(A536, ""en"", ""ar"")"),"عفوًا... لا يوجد شيء للمعالجة!!")</f>
        <v>عفوًا... لا يوجد شيء للمعالجة!!</v>
      </c>
    </row>
    <row r="537" ht="15.75" customHeight="1">
      <c r="A537" s="1" t="s">
        <v>536</v>
      </c>
      <c r="B537" s="1" t="str">
        <f>IFERROR(__xludf.DUMMYFUNCTION("GOOGLETRANSLATE(A537, ""en"", ""ar"")"),"يبدو أنك لم تغير شيئا!!")</f>
        <v>يبدو أنك لم تغير شيئا!!</v>
      </c>
    </row>
    <row r="538" ht="15.75" customHeight="1">
      <c r="A538" s="1" t="s">
        <v>537</v>
      </c>
      <c r="B538" s="1" t="str">
        <f>IFERROR(__xludf.DUMMYFUNCTION("GOOGLETRANSLATE(A538, ""en"", ""ar"")"),"يرجى الانتظار جاري تحميل الملفات ...")</f>
        <v>يرجى الانتظار جاري تحميل الملفات ...</v>
      </c>
    </row>
    <row r="539" ht="15.75" customHeight="1">
      <c r="A539" s="1" t="s">
        <v>538</v>
      </c>
      <c r="B539" s="1" t="str">
        <f>IFERROR(__xludf.DUMMYFUNCTION("GOOGLETRANSLATE(A539, ""en"", ""ar"")"),"يرجى الانتظار بعض الوقت جاري العمل ...")</f>
        <v>يرجى الانتظار بعض الوقت جاري العمل ...</v>
      </c>
    </row>
    <row r="540" ht="15.75" customHeight="1">
      <c r="A540" s="1" t="s">
        <v>539</v>
      </c>
      <c r="B540" s="1" t="str">
        <f>IFERROR(__xludf.DUMMYFUNCTION("GOOGLETRANSLATE(A540, ""en"", ""ar"")"),"تم تحميل الملفات بنجاح")</f>
        <v>تم تحميل الملفات بنجاح</v>
      </c>
    </row>
    <row r="541" ht="15.75" customHeight="1">
      <c r="A541" s="1" t="s">
        <v>540</v>
      </c>
      <c r="B541" s="1" t="str">
        <f>IFERROR(__xludf.DUMMYFUNCTION("GOOGLETRANSLATE(A541, ""en"", ""ar"")"),"أوه.. لا... بقي شيء باطل!!")</f>
        <v>أوه.. لا... بقي شيء باطل!!</v>
      </c>
    </row>
    <row r="542" ht="15.75" customHeight="1">
      <c r="A542" s="1" t="s">
        <v>541</v>
      </c>
      <c r="B542" s="1" t="str">
        <f>IFERROR(__xludf.DUMMYFUNCTION("GOOGLETRANSLATE(A542, ""en"", ""ar"")"),"عفوًا... أخطاء التحقق من الصحة...!!")</f>
        <v>عفوًا... أخطاء التحقق من الصحة...!!</v>
      </c>
    </row>
    <row r="543" ht="15.75" customHeight="1">
      <c r="A543" s="1" t="s">
        <v>542</v>
      </c>
      <c r="B543" s="1" t="str">
        <f>IFERROR(__xludf.DUMMYFUNCTION("GOOGLETRANSLATE(A543, ""en"", ""ar"")"),"اه... شكله غير صالح...!!")</f>
        <v>اه... شكله غير صالح...!!</v>
      </c>
    </row>
    <row r="544" ht="15.75" customHeight="1">
      <c r="A544" s="1" t="s">
        <v>543</v>
      </c>
      <c r="B544" s="1" t="str">
        <f>IFERROR(__xludf.DUMMYFUNCTION("GOOGLETRANSLATE(A544, ""en"", ""ar"")"),"حدث خطأ ما في التحقق!!")</f>
        <v>حدث خطأ ما في التحقق!!</v>
      </c>
    </row>
    <row r="545" ht="15.75" customHeight="1">
      <c r="A545" s="1" t="s">
        <v>544</v>
      </c>
      <c r="B545" s="1" t="str">
        <f>IFERROR(__xludf.DUMMYFUNCTION("GOOGLETRANSLATE(A545, ""en"", ""ar"")"),"تمت معالجة الطلب بنجاح")</f>
        <v>تمت معالجة الطلب بنجاح</v>
      </c>
    </row>
    <row r="546" ht="15.75" customHeight="1">
      <c r="A546" s="1" t="s">
        <v>545</v>
      </c>
      <c r="B546" s="1" t="str">
        <f>IFERROR(__xludf.DUMMYFUNCTION("GOOGLETRANSLATE(A546, ""en"", ""ar"")"),"وصول الطلب غير صالح")</f>
        <v>وصول الطلب غير صالح</v>
      </c>
    </row>
    <row r="547" ht="15.75" customHeight="1">
      <c r="A547" s="1" t="s">
        <v>546</v>
      </c>
      <c r="B547" s="1" t="str">
        <f>IFERROR(__xludf.DUMMYFUNCTION("GOOGLETRANSLATE(A547, ""en"", ""ar"")"),"عفوًا... حدث خطأ ما على الخادم. حاول بعد فترة!!")</f>
        <v>عفوًا... حدث خطأ ما على الخادم. حاول بعد فترة!!</v>
      </c>
    </row>
    <row r="548" ht="15.75" customHeight="1">
      <c r="A548" s="1" t="s">
        <v>547</v>
      </c>
      <c r="B548" s="1" t="str">
        <f>IFERROR(__xludf.DUMMYFUNCTION("GOOGLETRANSLATE(A548, ""en"", ""ar"")"),"رمز الطلب غير صالح. الرجاء إعادة تحميل الصفحة والمحاولة مرة أخرى!!")</f>
        <v>رمز الطلب غير صالح. الرجاء إعادة تحميل الصفحة والمحاولة مرة أخرى!!</v>
      </c>
    </row>
    <row r="549" ht="15.75" customHeight="1">
      <c r="A549" s="1" t="s">
        <v>548</v>
      </c>
      <c r="B549" s="1" t="str">
        <f>IFERROR(__xludf.DUMMYFUNCTION("GOOGLETRANSLATE(A549, ""en"", ""ar"")"),"انتهت صلاحية رمز الطلب. الرجاء إعادة تحميل الصفحة والمحاولة مرة أخرى!!")</f>
        <v>انتهت صلاحية رمز الطلب. الرجاء إعادة تحميل الصفحة والمحاولة مرة أخرى!!</v>
      </c>
    </row>
    <row r="550" ht="15.75" customHeight="1">
      <c r="A550" s="1" t="s">
        <v>549</v>
      </c>
      <c r="B550" s="1" t="str">
        <f>IFERROR(__xludf.DUMMYFUNCTION("GOOGLETRANSLATE(A550, ""en"", ""ar"")"),"إدارة تقارير إساءة الاستخدام")</f>
        <v>إدارة تقارير إساءة الاستخدام</v>
      </c>
    </row>
    <row r="551" ht="15.75" customHeight="1">
      <c r="A551" s="1" t="s">
        <v>550</v>
      </c>
      <c r="B551" s="1" t="str">
        <f>IFERROR(__xludf.DUMMYFUNCTION("GOOGLETRANSLATE(A551, ""en"", ""ar"")"),"تقارير إساءة الاستخدام: في انتظار")</f>
        <v>تقارير إساءة الاستخدام: في انتظار</v>
      </c>
    </row>
    <row r="552" ht="15.75" customHeight="1">
      <c r="A552" s="1" t="s">
        <v>551</v>
      </c>
      <c r="B552" s="1" t="str">
        <f>IFERROR(__xludf.DUMMYFUNCTION("GOOGLETRANSLATE(A552, ""en"", ""ar"")"),"في انتظار")</f>
        <v>في انتظار</v>
      </c>
    </row>
    <row r="553" ht="15.75" customHeight="1">
      <c r="A553" s="1" t="s">
        <v>552</v>
      </c>
      <c r="B553" s="1" t="str">
        <f>IFERROR(__xludf.DUMMYFUNCTION("GOOGLETRANSLATE(A553, ""en"", ""ar"")"),"تقارير إساءة الاستخدام: مقبولة")</f>
        <v>تقارير إساءة الاستخدام: مقبولة</v>
      </c>
    </row>
    <row r="554" ht="15.75" customHeight="1">
      <c r="A554" s="1" t="s">
        <v>553</v>
      </c>
      <c r="B554" s="1" t="str">
        <f>IFERROR(__xludf.DUMMYFUNCTION("GOOGLETRANSLATE(A554, ""en"", ""ar"")"),"مقبول")</f>
        <v>مقبول</v>
      </c>
    </row>
    <row r="555" ht="15.75" customHeight="1">
      <c r="A555" s="1" t="s">
        <v>554</v>
      </c>
      <c r="B555" s="1" t="str">
        <f>IFERROR(__xludf.DUMMYFUNCTION("GOOGLETRANSLATE(A555, ""en"", ""ar"")"),"تقارير الإساءة: مرفوضة")</f>
        <v>تقارير الإساءة: مرفوضة</v>
      </c>
    </row>
    <row r="556" ht="15.75" customHeight="1">
      <c r="A556" s="1" t="s">
        <v>555</v>
      </c>
      <c r="B556" s="1" t="str">
        <f>IFERROR(__xludf.DUMMYFUNCTION("GOOGLETRANSLATE(A556, ""en"", ""ar"")"),"مرفوض")</f>
        <v>مرفوض</v>
      </c>
    </row>
    <row r="557" ht="15.75" customHeight="1">
      <c r="A557" s="1" t="s">
        <v>556</v>
      </c>
      <c r="B557" s="1" t="str">
        <f>IFERROR(__xludf.DUMMYFUNCTION("GOOGLETRANSLATE(A557, ""en"", ""ar"")"),"مستخدم تم الإبلاغ عنه")</f>
        <v>مستخدم تم الإبلاغ عنه</v>
      </c>
    </row>
    <row r="558" ht="15.75" customHeight="1">
      <c r="A558" s="1" t="s">
        <v>557</v>
      </c>
      <c r="B558" s="1" t="str">
        <f>IFERROR(__xludf.DUMMYFUNCTION("GOOGLETRANSLATE(A558, ""en"", ""ar"")"),"تم الإنشاء بتاريخ")</f>
        <v>تم الإنشاء بتاريخ</v>
      </c>
    </row>
    <row r="559" ht="15.75" customHeight="1">
      <c r="A559" s="1" t="s">
        <v>558</v>
      </c>
      <c r="B559" s="1" t="str">
        <f>IFERROR(__xludf.DUMMYFUNCTION("GOOGLETRANSLATE(A559, ""en"", ""ar"")"),"التقرير الإجمالي")</f>
        <v>التقرير الإجمالي</v>
      </c>
    </row>
    <row r="560" ht="15.75" customHeight="1">
      <c r="A560" s="1" t="s">
        <v>559</v>
      </c>
      <c r="B560" s="1" t="str">
        <f>IFERROR(__xludf.DUMMYFUNCTION("GOOGLETRANSLATE(A560, ""en"", ""ar"")"),"حالة")</f>
        <v>حالة</v>
      </c>
    </row>
    <row r="561" ht="15.75" customHeight="1">
      <c r="A561" s="1" t="s">
        <v>560</v>
      </c>
      <c r="B561" s="1" t="str">
        <f>IFERROR(__xludf.DUMMYFUNCTION("GOOGLETRANSLATE(A561, ""en"", ""ar"")"),"فعل")</f>
        <v>فعل</v>
      </c>
    </row>
    <row r="562" ht="15.75" customHeight="1">
      <c r="A562" s="1" t="s">
        <v>561</v>
      </c>
      <c r="B562" s="1" t="str">
        <f>IFERROR(__xludf.DUMMYFUNCTION("GOOGLETRANSLATE(A562, ""en"", ""ar"")"),"معتدل")</f>
        <v>معتدل</v>
      </c>
    </row>
    <row r="563" ht="15.75" customHeight="1">
      <c r="A563" s="1" t="s">
        <v>562</v>
      </c>
      <c r="B563" s="1" t="str">
        <f>IFERROR(__xludf.DUMMYFUNCTION("GOOGLETRANSLATE(A563, ""en"", ""ar"")"),"معتدل مرة أخرى")</f>
        <v>معتدل مرة أخرى</v>
      </c>
    </row>
    <row r="564" ht="15.75" customHeight="1">
      <c r="A564" s="1" t="s">
        <v>563</v>
      </c>
      <c r="B564" s="1" t="str">
        <f>IFERROR(__xludf.DUMMYFUNCTION("GOOGLETRANSLATE(A564, ""en"", ""ar"")"),"لا توجد سجلات.")</f>
        <v>لا توجد سجلات.</v>
      </c>
    </row>
    <row r="565" ht="15.75" customHeight="1">
      <c r="A565" s="1" t="s">
        <v>564</v>
      </c>
      <c r="B565" s="1" t="str">
        <f>IFERROR(__xludf.DUMMYFUNCTION("GOOGLETRANSLATE(A565, ""en"", ""ar"")"),"تقرير الاعتدال")</f>
        <v>تقرير الاعتدال</v>
      </c>
    </row>
    <row r="566" ht="15.75" customHeight="1">
      <c r="A566" s="1" t="s">
        <v>565</v>
      </c>
      <c r="B566" s="1" t="str">
        <f>IFERROR(__xludf.DUMMYFUNCTION("GOOGLETRANSLATE(A566, ""en"", ""ar"")"),"تم الإبلاغ عنها بواسطة")</f>
        <v>تم الإبلاغ عنها بواسطة</v>
      </c>
    </row>
    <row r="567" ht="15.75" customHeight="1">
      <c r="A567" s="1" t="s">
        <v>566</v>
      </c>
      <c r="B567" s="1" t="str">
        <f>IFERROR(__xludf.DUMMYFUNCTION("GOOGLETRANSLATE(A567, ""en"", ""ar"")"),"سبب")</f>
        <v>سبب</v>
      </c>
    </row>
    <row r="568" ht="15.75" customHeight="1">
      <c r="A568" s="1" t="s">
        <v>567</v>
      </c>
      <c r="B568" s="1" t="str">
        <f>IFERROR(__xludf.DUMMYFUNCTION("GOOGLETRANSLATE(A568, ""en"", ""ar"")"),"المستخدم غير متوفر")</f>
        <v>المستخدم غير متوفر</v>
      </c>
    </row>
    <row r="569" ht="15.75" customHeight="1">
      <c r="A569" s="1" t="s">
        <v>568</v>
      </c>
      <c r="B569" s="1" t="str">
        <f>IFERROR(__xludf.DUMMYFUNCTION("GOOGLETRANSLATE(A569, ""en"", ""ar"")"),"ملاحظات")</f>
        <v>ملاحظات</v>
      </c>
    </row>
    <row r="570" ht="15.75" customHeight="1">
      <c r="A570" s="1" t="s">
        <v>569</v>
      </c>
      <c r="B570" s="1" t="str">
        <f>IFERROR(__xludf.DUMMYFUNCTION("GOOGLETRANSLATE(A570, ""en"", ""ar"")"),"يقبل")</f>
        <v>يقبل</v>
      </c>
    </row>
    <row r="571" ht="15.75" customHeight="1">
      <c r="A571" s="1" t="s">
        <v>570</v>
      </c>
      <c r="B571" s="1" t="str">
        <f>IFERROR(__xludf.DUMMYFUNCTION("GOOGLETRANSLATE(A571, ""en"", ""ar"")"),"حظر المستخدم")</f>
        <v>حظر المستخدم</v>
      </c>
    </row>
    <row r="572" ht="15.75" customHeight="1">
      <c r="A572" s="1" t="s">
        <v>571</v>
      </c>
      <c r="B572" s="1" t="str">
        <f>IFERROR(__xludf.DUMMYFUNCTION("GOOGLETRANSLATE(A572, ""en"", ""ar"")"),"يرفض")</f>
        <v>يرفض</v>
      </c>
    </row>
    <row r="573" ht="15.75" customHeight="1">
      <c r="A573" s="1" t="s">
        <v>572</v>
      </c>
      <c r="B573" s="1" t="str">
        <f>IFERROR(__xludf.DUMMYFUNCTION("GOOGLETRANSLATE(A573, ""en"", ""ar"")"),"قم بإلغاء حظر المستخدم إذا كان محظورًا بالفعل")</f>
        <v>قم بإلغاء حظر المستخدم إذا كان محظورًا بالفعل</v>
      </c>
    </row>
    <row r="574" ht="15.75" customHeight="1">
      <c r="A574" s="1" t="s">
        <v>573</v>
      </c>
      <c r="B574" s="1" t="str">
        <f>IFERROR(__xludf.DUMMYFUNCTION("GOOGLETRANSLATE(A574, ""en"", ""ar"")"),"يُقدِّم")</f>
        <v>يُقدِّم</v>
      </c>
    </row>
    <row r="575" ht="15.75" customHeight="1">
      <c r="A575" s="1" t="s">
        <v>574</v>
      </c>
      <c r="B575" s="1" t="str">
        <f>IFERROR(__xludf.DUMMYFUNCTION("GOOGLETRANSLATE(A575, ""en"", ""ar"")"),"إدارة الإعلان")</f>
        <v>إدارة الإعلان</v>
      </c>
    </row>
    <row r="576" ht="15.75" customHeight="1">
      <c r="A576" s="1" t="s">
        <v>575</v>
      </c>
      <c r="B576" s="1" t="str">
        <f>IFERROR(__xludf.DUMMYFUNCTION("GOOGLETRANSLATE(A576, ""en"", ""ar"")"),"يُمكَِن")</f>
        <v>يُمكَِن</v>
      </c>
    </row>
    <row r="577" ht="15.75" customHeight="1">
      <c r="A577" s="1" t="s">
        <v>576</v>
      </c>
      <c r="B577" s="1" t="str">
        <f>IFERROR(__xludf.DUMMYFUNCTION("GOOGLETRANSLATE(A577, ""en"", ""ar"")"),"محتوى")</f>
        <v>محتوى</v>
      </c>
    </row>
    <row r="578" ht="15.75" customHeight="1">
      <c r="A578" s="1" t="s">
        <v>577</v>
      </c>
      <c r="B578" s="1" t="str">
        <f>IFERROR(__xludf.DUMMYFUNCTION("GOOGLETRANSLATE(A578, ""en"", ""ar"")"),"تحديث")</f>
        <v>تحديث</v>
      </c>
    </row>
    <row r="579" ht="15.75" customHeight="1">
      <c r="A579" s="1" t="s">
        <v>578</v>
      </c>
      <c r="B579" s="1" t="str">
        <f>IFERROR(__xludf.DUMMYFUNCTION("GOOGLETRANSLATE(A579, ""en"", ""ar"")"),"إعدادات الداعم")</f>
        <v>إعدادات الداعم</v>
      </c>
    </row>
    <row r="580" ht="15.75" customHeight="1">
      <c r="A580" s="1" t="s">
        <v>579</v>
      </c>
      <c r="B580" s="1" t="str">
        <f>IFERROR(__xludf.DUMMYFUNCTION("GOOGLETRANSLATE(A580, ""en"", ""ar"")"),"من خلال تعزيز ملف التعريف الخاص بهم، سيكون المستخدم جزءًا من المستخدمين المميزين وسيحصل على الأولوية في البحث والمستخدمين العشوائيين للوقت المحدد والاعتمادات أدناه.")</f>
        <v>من خلال تعزيز ملف التعريف الخاص بهم، سيكون المستخدم جزءًا من المستخدمين المميزين وسيحصل على الأولوية في البحث والمستخدمين العشوائيين للوقت المحدد والاعتمادات أدناه.</v>
      </c>
    </row>
    <row r="581" ht="15.75" customHeight="1">
      <c r="A581" s="1" t="s">
        <v>580</v>
      </c>
      <c r="B581" s="1" t="str">
        <f>IFERROR(__xludf.DUMMYFUNCTION("GOOGLETRANSLATE(A581, ""en"", ""ar"")"),"فترة التعزيز (بالدقائق)")</f>
        <v>فترة التعزيز (بالدقائق)</v>
      </c>
    </row>
    <row r="582" ht="15.75" customHeight="1">
      <c r="A582" s="1" t="s">
        <v>581</v>
      </c>
      <c r="B582" s="1" t="str">
        <f>IFERROR(__xludf.DUMMYFUNCTION("GOOGLETRANSLATE(A582, ""en"", ""ar"")"),"سعر معزز للمستخدمين القياسيين (بالاعتمادات)")</f>
        <v>سعر معزز للمستخدمين القياسيين (بالاعتمادات)</v>
      </c>
    </row>
    <row r="583" ht="15.75" customHeight="1">
      <c r="A583" s="1" t="s">
        <v>582</v>
      </c>
      <c r="B583" s="1" t="str">
        <f>IFERROR(__xludf.DUMMYFUNCTION("GOOGLETRANSLATE(A583, ""en"", ""ar"")"),"سعر معزز للمستخدمين المميزين (بالاعتمادات)")</f>
        <v>سعر معزز للمستخدمين المميزين (بالاعتمادات)</v>
      </c>
    </row>
    <row r="584" ht="15.75" customHeight="1">
      <c r="A584" s="1" t="s">
        <v>583</v>
      </c>
      <c r="B584" s="1" t="str">
        <f>IFERROR(__xludf.DUMMYFUNCTION("GOOGLETRANSLATE(A584, ""en"", ""ar"")"),"عملة")</f>
        <v>عملة</v>
      </c>
    </row>
    <row r="585" ht="15.75" customHeight="1">
      <c r="A585" s="1" t="s">
        <v>584</v>
      </c>
      <c r="B585" s="1" t="str">
        <f>IFERROR(__xludf.DUMMYFUNCTION("GOOGLETRANSLATE(A585, ""en"", ""ar"")"),"حدد العملة")</f>
        <v>حدد العملة</v>
      </c>
    </row>
    <row r="586" ht="15.75" customHeight="1">
      <c r="A586" s="1" t="s">
        <v>585</v>
      </c>
      <c r="B586" s="1" t="str">
        <f>IFERROR(__xludf.DUMMYFUNCTION("GOOGLETRANSLATE(A586, ""en"", ""ar"")"),"اختر عملة...")</f>
        <v>اختر عملة...</v>
      </c>
    </row>
    <row r="587" ht="15.75" customHeight="1">
      <c r="A587" s="1" t="s">
        <v>586</v>
      </c>
      <c r="B587" s="1" t="str">
        <f>IFERROR(__xludf.DUMMYFUNCTION("GOOGLETRANSLATE(A587, ""en"", ""ar"")"),"رمز العملة")</f>
        <v>رمز العملة</v>
      </c>
    </row>
    <row r="588" ht="15.75" customHeight="1">
      <c r="A588" s="1" t="s">
        <v>587</v>
      </c>
      <c r="B588" s="1" t="str">
        <f>IFERROR(__xludf.DUMMYFUNCTION("GOOGLETRANSLATE(A588, ""en"", ""ar"")"),"رمز العملة")</f>
        <v>رمز العملة</v>
      </c>
    </row>
    <row r="589" ht="15.75" customHeight="1">
      <c r="A589" s="1" t="s">
        <v>588</v>
      </c>
      <c r="B589" s="1" t="str">
        <f>IFERROR(__xludf.DUMMYFUNCTION("GOOGLETRANSLATE(A589, ""en"", ""ar"")"),"جولة العملة العشرية صفر")</f>
        <v>جولة العملة العشرية صفر</v>
      </c>
    </row>
    <row r="590" ht="15.75" customHeight="1">
      <c r="A590" s="1" t="s">
        <v>589</v>
      </c>
      <c r="B590" s="1" t="str">
        <f>IFERROR(__xludf.DUMMYFUNCTION("GOOGLETRANSLATE(A590, ""en"", ""ar"")"),"سيتم تقريب جميع الأسعار والمبلغ. على سبيل المثال: 10.25 سيصبح 10، 10.57 سيصبح 11.")</f>
        <v>سيتم تقريب جميع الأسعار والمبلغ. على سبيل المثال: 10.25 سيصبح 10، 10.57 سيصبح 11.</v>
      </c>
    </row>
    <row r="591" ht="15.75" customHeight="1">
      <c r="A591" s="1" t="s">
        <v>590</v>
      </c>
      <c r="B591" s="1" t="str">
        <f>IFERROR(__xludf.DUMMYFUNCTION("GOOGLETRANSLATE(A591, ""en"", ""ar"")"),"هذه العملة لا تدعم القيم العشرية، وقد تؤدي إلى حدوث خطأ عند الدفع.")</f>
        <v>هذه العملة لا تدعم القيم العشرية، وقد تؤدي إلى حدوث خطأ عند الدفع.</v>
      </c>
    </row>
    <row r="592" ht="15.75" customHeight="1">
      <c r="A592" s="1" t="s">
        <v>591</v>
      </c>
      <c r="B592" s="1" t="str">
        <f>IFERROR(__xludf.DUMMYFUNCTION("GOOGLETRANSLATE(A592, ""en"", ""ar"")"),"يحفظ")</f>
        <v>يحفظ</v>
      </c>
    </row>
    <row r="593" ht="15.75" customHeight="1">
      <c r="A593" s="1" t="s">
        <v>592</v>
      </c>
      <c r="B593" s="1" t="str">
        <f>IFERROR(__xludf.DUMMYFUNCTION("GOOGLETRANSLATE(A593, ""en"", ""ar"")"),"إعدادات حقل ملف التعريف المخصص")</f>
        <v>إعدادات حقل ملف التعريف المخصص</v>
      </c>
    </row>
    <row r="594" ht="15.75" customHeight="1">
      <c r="A594" s="1" t="s">
        <v>593</v>
      </c>
      <c r="B594" s="1" t="str">
        <f>IFERROR(__xludf.DUMMYFUNCTION("GOOGLETRANSLATE(A594, ""en"", ""ar"")"),"إضافة قسم جديد")</f>
        <v>إضافة قسم جديد</v>
      </c>
    </row>
    <row r="595" ht="15.75" customHeight="1">
      <c r="A595" s="1" t="s">
        <v>594</v>
      </c>
      <c r="B595" s="1" t="str">
        <f>IFERROR(__xludf.DUMMYFUNCTION("GOOGLETRANSLATE(A595, ""en"", ""ar"")"),"تحرير القسم")</f>
        <v>تحرير القسم</v>
      </c>
    </row>
    <row r="596" ht="15.75" customHeight="1">
      <c r="A596" s="1" t="s">
        <v>595</v>
      </c>
      <c r="B596" s="1" t="str">
        <f>IFERROR(__xludf.DUMMYFUNCTION("GOOGLETRANSLATE(A596, ""en"", ""ar"")"),"حذف القسم")</f>
        <v>حذف القسم</v>
      </c>
    </row>
    <row r="597" ht="15.75" customHeight="1">
      <c r="A597" s="1" t="s">
        <v>596</v>
      </c>
      <c r="B597" s="1" t="str">
        <f>IFERROR(__xludf.DUMMYFUNCTION("GOOGLETRANSLATE(A597, ""en"", ""ar"")"),"إضافة عنصر جديد")</f>
        <v>إضافة عنصر جديد</v>
      </c>
    </row>
    <row r="598" ht="15.75" customHeight="1">
      <c r="A598" s="1" t="s">
        <v>597</v>
      </c>
      <c r="B598" s="1" t="str">
        <f>IFERROR(__xludf.DUMMYFUNCTION("GOOGLETRANSLATE(A598, ""en"", ""ar"")"),"تحرير العنصر")</f>
        <v>تحرير العنصر</v>
      </c>
    </row>
    <row r="599" ht="15.75" customHeight="1">
      <c r="A599" s="1" t="s">
        <v>598</v>
      </c>
      <c r="B599" s="1" t="str">
        <f>IFERROR(__xludf.DUMMYFUNCTION("GOOGLETRANSLATE(A599, ""en"", ""ar"")"),"حذف العنصر")</f>
        <v>حذف العنصر</v>
      </c>
    </row>
    <row r="600" ht="15.75" customHeight="1">
      <c r="A600" s="1" t="s">
        <v>599</v>
      </c>
      <c r="B600" s="1" t="str">
        <f>IFERROR(__xludf.DUMMYFUNCTION("GOOGLETRANSLATE(A600, ""en"", ""ar"")"),"إدارة الخيارات")</f>
        <v>إدارة الخيارات</v>
      </c>
    </row>
    <row r="601" ht="15.75" customHeight="1">
      <c r="A601" s="1" t="s">
        <v>600</v>
      </c>
      <c r="B601" s="1" t="str">
        <f>IFERROR(__xludf.DUMMYFUNCTION("GOOGLETRANSLATE(A601, ""en"", ""ar"")"),"حذف كافة الخيارات")</f>
        <v>حذف كافة الخيارات</v>
      </c>
    </row>
    <row r="602" ht="15.75" customHeight="1">
      <c r="A602" s="1" t="s">
        <v>601</v>
      </c>
      <c r="B602" s="1" t="str">
        <f>IFERROR(__xludf.DUMMYFUNCTION("GOOGLETRANSLATE(A602, ""en"", ""ar"")"),"إضافة خيارات جديدة")</f>
        <v>إضافة خيارات جديدة</v>
      </c>
    </row>
    <row r="603" ht="15.75" customHeight="1">
      <c r="A603" s="1" t="s">
        <v>602</v>
      </c>
      <c r="B603" s="1" t="str">
        <f>IFERROR(__xludf.DUMMYFUNCTION("GOOGLETRANSLATE(A603, ""en"", ""ar"")"),"هل أنت متأكد!")</f>
        <v>هل أنت متأكد!</v>
      </c>
    </row>
    <row r="604" ht="15.75" customHeight="1">
      <c r="A604" s="1" t="s">
        <v>603</v>
      </c>
      <c r="B604" s="1" t="str">
        <f>IFERROR(__xludf.DUMMYFUNCTION("GOOGLETRANSLATE(A604, ""en"", ""ar"")"),"اسم العنصر")</f>
        <v>اسم العنصر</v>
      </c>
    </row>
    <row r="605" ht="15.75" customHeight="1">
      <c r="A605" s="1" t="s">
        <v>604</v>
      </c>
      <c r="B605" s="1" t="str">
        <f>IFERROR(__xludf.DUMMYFUNCTION("GOOGLETRANSLATE(A605, ""en"", ""ar"")"),"اسم")</f>
        <v>اسم</v>
      </c>
    </row>
    <row r="606" ht="15.75" customHeight="1">
      <c r="A606" s="1" t="s">
        <v>605</v>
      </c>
      <c r="B606" s="1" t="str">
        <f>IFERROR(__xludf.DUMMYFUNCTION("GOOGLETRANSLATE(A606, ""en"", ""ar"")"),"نوع الإدخال")</f>
        <v>نوع الإدخال</v>
      </c>
    </row>
    <row r="607" ht="15.75" customHeight="1">
      <c r="A607" s="1" t="s">
        <v>606</v>
      </c>
      <c r="B607" s="1" t="str">
        <f>IFERROR(__xludf.DUMMYFUNCTION("GOOGLETRANSLATE(A607, ""en"", ""ar"")"),"حدد نوع الإدخال")</f>
        <v>حدد نوع الإدخال</v>
      </c>
    </row>
    <row r="608" ht="15.75" customHeight="1">
      <c r="A608" s="1" t="s">
        <v>607</v>
      </c>
      <c r="B608" s="1" t="str">
        <f>IFERROR(__xludf.DUMMYFUNCTION("GOOGLETRANSLATE(A608, ""en"", ""ar"")"),"يختار")</f>
        <v>يختار</v>
      </c>
    </row>
    <row r="609" ht="15.75" customHeight="1">
      <c r="A609" s="1" t="s">
        <v>608</v>
      </c>
      <c r="B609" s="1" t="str">
        <f>IFERROR(__xludf.DUMMYFUNCTION("GOOGLETRANSLATE(A609, ""en"", ""ar"")"),"مربع نص")</f>
        <v>مربع نص</v>
      </c>
    </row>
    <row r="610" ht="15.75" customHeight="1">
      <c r="A610" s="1" t="s">
        <v>609</v>
      </c>
      <c r="B610" s="1" t="str">
        <f>IFERROR(__xludf.DUMMYFUNCTION("GOOGLETRANSLATE(A610, ""en"", ""ar"")"),"اسم")</f>
        <v>اسم</v>
      </c>
    </row>
    <row r="611" ht="15.75" customHeight="1">
      <c r="A611" s="1" t="s">
        <v>610</v>
      </c>
      <c r="B611" s="1" t="str">
        <f>IFERROR(__xludf.DUMMYFUNCTION("GOOGLETRANSLATE(A611, ""en"", ""ar"")"),"حدد الحقل")</f>
        <v>حدد الحقل</v>
      </c>
    </row>
    <row r="612" ht="15.75" customHeight="1">
      <c r="A612" s="1" t="s">
        <v>611</v>
      </c>
      <c r="B612" s="1" t="str">
        <f>IFERROR(__xludf.DUMMYFUNCTION("GOOGLETRANSLATE(A612, ""en"", ""ar"")"),"يلغي")</f>
        <v>يلغي</v>
      </c>
    </row>
    <row r="613" ht="15.75" customHeight="1">
      <c r="A613" s="1" t="s">
        <v>612</v>
      </c>
      <c r="B613" s="1" t="str">
        <f>IFERROR(__xludf.DUMMYFUNCTION("GOOGLETRANSLATE(A613, ""en"", ""ar"")"),"اسم قسم الملف الشخصي")</f>
        <v>اسم قسم الملف الشخصي</v>
      </c>
    </row>
    <row r="614" ht="15.75" customHeight="1">
      <c r="A614" s="1" t="s">
        <v>613</v>
      </c>
      <c r="B614" s="1" t="str">
        <f>IFERROR(__xludf.DUMMYFUNCTION("GOOGLETRANSLATE(A614, ""en"", ""ar"")"),"نشيط")</f>
        <v>نشيط</v>
      </c>
    </row>
    <row r="615" ht="15.75" customHeight="1">
      <c r="A615" s="1" t="s">
        <v>614</v>
      </c>
      <c r="B615" s="1" t="str">
        <f>IFERROR(__xludf.DUMMYFUNCTION("GOOGLETRANSLATE(A615, ""en"", ""ar"")"),"يضيف")</f>
        <v>يضيف</v>
      </c>
    </row>
    <row r="616" ht="15.75" customHeight="1">
      <c r="A616" s="1" t="s">
        <v>615</v>
      </c>
      <c r="B616" s="1" t="str">
        <f>IFERROR(__xludf.DUMMYFUNCTION("GOOGLETRANSLATE(A616, ""en"", ""ar"")"),"خيار")</f>
        <v>خيار</v>
      </c>
    </row>
    <row r="617" ht="15.75" customHeight="1">
      <c r="A617" s="1" t="s">
        <v>616</v>
      </c>
      <c r="B617" s="1" t="str">
        <f>IFERROR(__xludf.DUMMYFUNCTION("GOOGLETRANSLATE(A617, ""en"", ""ar"")"),"إضافة خيارات")</f>
        <v>إضافة خيارات</v>
      </c>
    </row>
    <row r="618" ht="15.75" customHeight="1">
      <c r="A618" s="1" t="s">
        <v>617</v>
      </c>
      <c r="B618" s="1" t="str">
        <f>IFERROR(__xludf.DUMMYFUNCTION("GOOGLETRANSLATE(A618, ""en"", ""ar"")"),"تحرير الخيارات")</f>
        <v>تحرير الخيارات</v>
      </c>
    </row>
    <row r="619" ht="15.75" customHeight="1">
      <c r="A619" s="1" t="s">
        <v>618</v>
      </c>
      <c r="B619" s="1" t="str">
        <f>IFERROR(__xludf.DUMMYFUNCTION("GOOGLETRANSLATE(A619, ""en"", ""ar"")"),"يغلق")</f>
        <v>يغلق</v>
      </c>
    </row>
    <row r="620" ht="15.75" customHeight="1">
      <c r="A620" s="1" t="s">
        <v>619</v>
      </c>
      <c r="B620" s="1" t="str">
        <f>IFERROR(__xludf.DUMMYFUNCTION("GOOGLETRANSLATE(A620, ""en"", ""ar"")"),"خيارات")</f>
        <v>خيارات</v>
      </c>
    </row>
    <row r="621" ht="15.75" customHeight="1">
      <c r="A621" s="1" t="s">
        <v>620</v>
      </c>
      <c r="B621" s="1" t="str">
        <f>IFERROR(__xludf.DUMMYFUNCTION("GOOGLETRANSLATE(A621, ""en"", ""ar"")"),"لا يمكنك حذف هذا __النص__. لأنه تم إنشاء النظام إما أن تقوم بتمكينه أو تعطيله")</f>
        <v>لا يمكنك حذف هذا __النص__. لأنه تم إنشاء النظام إما أن تقوم بتمكينه أو تعطيله</v>
      </c>
    </row>
    <row r="622" ht="15.75" customHeight="1">
      <c r="A622" s="1" t="s">
        <v>621</v>
      </c>
      <c r="B622" s="1" t="str">
        <f>IFERROR(__xludf.DUMMYFUNCTION("GOOGLETRANSLATE(A622, ""en"", ""ar"")"),"تريد حذف هذا __text__.")</f>
        <v>تريد حذف هذا __text__.</v>
      </c>
    </row>
    <row r="623" ht="15.75" customHeight="1">
      <c r="A623" s="1" t="s">
        <v>622</v>
      </c>
      <c r="B623" s="1" t="str">
        <f>IFERROR(__xludf.DUMMYFUNCTION("GOOGLETRANSLATE(A623, ""en"", ""ar"")"),"البريد الإلكتروني والرسائل النصية القصيرة")</f>
        <v>البريد الإلكتروني والرسائل النصية القصيرة</v>
      </c>
    </row>
    <row r="624" ht="15.75" customHeight="1">
      <c r="A624" s="1" t="s">
        <v>623</v>
      </c>
      <c r="B624" s="1" t="str">
        <f>IFERROR(__xludf.DUMMYFUNCTION("GOOGLETRANSLATE(A624, ""en"", ""ar"")"),"إعدادات البريد الإلكتروني")</f>
        <v>إعدادات البريد الإلكتروني</v>
      </c>
    </row>
    <row r="625" ht="15.75" customHeight="1">
      <c r="A625" s="1" t="s">
        <v>624</v>
      </c>
      <c r="B625" s="1" t="str">
        <f>IFERROR(__xludf.DUMMYFUNCTION("GOOGLETRANSLATE(A625, ""en"", ""ar"")"),"استخدم إعدادات البريد الإلكتروني من ملف .env")</f>
        <v>استخدم إعدادات البريد الإلكتروني من ملف .env</v>
      </c>
    </row>
    <row r="626" ht="15.75" customHeight="1">
      <c r="A626" s="1" t="s">
        <v>625</v>
      </c>
      <c r="B626" s="1" t="str">
        <f>IFERROR(__xludf.DUMMYFUNCTION("GOOGLETRANSLATE(A626, ""en"", ""ar"")"),"بدلاً من إعدادات البريد الإلكتروني من ملف .env، استخدم ما يلي للبريد الإلكتروني.")</f>
        <v>بدلاً من إعدادات البريد الإلكتروني من ملف .env، استخدم ما يلي للبريد الإلكتروني.</v>
      </c>
    </row>
    <row r="627" ht="15.75" customHeight="1">
      <c r="A627" s="1" t="s">
        <v>626</v>
      </c>
      <c r="B627" s="1" t="str">
        <f>IFERROR(__xludf.DUMMYFUNCTION("GOOGLETRANSLATE(A627, ""en"", ""ar"")"),"البريد من العنوان")</f>
        <v>البريد من العنوان</v>
      </c>
    </row>
    <row r="628" ht="15.75" customHeight="1">
      <c r="A628" s="1" t="s">
        <v>627</v>
      </c>
      <c r="B628" s="1" t="str">
        <f>IFERROR(__xludf.DUMMYFUNCTION("GOOGLETRANSLATE(A628, ""en"", ""ar"")"),"يرجى التحقق من أن نطاق البريد الإلكتروني هو نفس النطاق المستضاف أو القابل للاستخدام مع مزود الخدمة المعني.")</f>
        <v>يرجى التحقق من أن نطاق البريد الإلكتروني هو نفس النطاق المستضاف أو القابل للاستخدام مع مزود الخدمة المعني.</v>
      </c>
    </row>
    <row r="629" ht="15.75" customHeight="1">
      <c r="A629" s="1" t="s">
        <v>628</v>
      </c>
      <c r="B629" s="1" t="str">
        <f>IFERROR(__xludf.DUMMYFUNCTION("GOOGLETRANSLATE(A629, ""en"", ""ar"")"),"البريد من الاسم")</f>
        <v>البريد من الاسم</v>
      </c>
    </row>
    <row r="630" ht="15.75" customHeight="1">
      <c r="A630" s="1" t="s">
        <v>629</v>
      </c>
      <c r="B630" s="1" t="str">
        <f>IFERROR(__xludf.DUMMYFUNCTION("GOOGLETRANSLATE(A630, ""en"", ""ar"")"),"سائق البريد/مزود الخدمة")</f>
        <v>سائق البريد/مزود الخدمة</v>
      </c>
    </row>
    <row r="631" ht="15.75" customHeight="1">
      <c r="A631" s="1" t="s">
        <v>630</v>
      </c>
      <c r="B631" s="1" t="str">
        <f>IFERROR(__xludf.DUMMYFUNCTION("GOOGLETRANSLATE(A631, ""en"", ""ar"")"),"سائق البريد")</f>
        <v>سائق البريد</v>
      </c>
    </row>
    <row r="632" ht="15.75" customHeight="1">
      <c r="A632" s="1" t="s">
        <v>631</v>
      </c>
      <c r="B632" s="1" t="str">
        <f>IFERROR(__xludf.DUMMYFUNCTION("GOOGLETRANSLATE(A632, ""en"", ""ar"")"),"مضيف البريد")</f>
        <v>مضيف البريد</v>
      </c>
    </row>
    <row r="633" ht="15.75" customHeight="1">
      <c r="A633" s="1" t="s">
        <v>632</v>
      </c>
      <c r="B633" s="1" t="str">
        <f>IFERROR(__xludf.DUMMYFUNCTION("GOOGLETRANSLATE(A633, ""en"", ""ar"")"),"ميناء البريد")</f>
        <v>ميناء البريد</v>
      </c>
    </row>
    <row r="634" ht="15.75" customHeight="1">
      <c r="A634" s="1" t="s">
        <v>633</v>
      </c>
      <c r="B634" s="1" t="str">
        <f>IFERROR(__xludf.DUMMYFUNCTION("GOOGLETRANSLATE(A634, ""en"", ""ar"")"),"تشفير البريد")</f>
        <v>تشفير البريد</v>
      </c>
    </row>
    <row r="635" ht="15.75" customHeight="1">
      <c r="A635" s="1" t="s">
        <v>634</v>
      </c>
      <c r="B635" s="1" t="str">
        <f>IFERROR(__xludf.DUMMYFUNCTION("GOOGLETRANSLATE(A635, ""en"", ""ar"")"),"اسم مستخدم البريد")</f>
        <v>اسم مستخدم البريد</v>
      </c>
    </row>
    <row r="636" ht="15.75" customHeight="1">
      <c r="A636" s="1" t="s">
        <v>635</v>
      </c>
      <c r="B636" s="1" t="str">
        <f>IFERROR(__xludf.DUMMYFUNCTION("GOOGLETRANSLATE(A636, ""en"", ""ar"")"),"كلمة مرور البريد/مفتاح API")</f>
        <v>كلمة مرور البريد/مفتاح API</v>
      </c>
    </row>
    <row r="637" ht="15.75" customHeight="1">
      <c r="A637" s="1" t="s">
        <v>636</v>
      </c>
      <c r="B637" s="1" t="str">
        <f>IFERROR(__xludf.DUMMYFUNCTION("GOOGLETRANSLATE(A637, ""en"", ""ar"")"),"مفتاح الشرارة")</f>
        <v>مفتاح الشرارة</v>
      </c>
    </row>
    <row r="638" ht="15.75" customHeight="1">
      <c r="A638" s="1" t="s">
        <v>637</v>
      </c>
      <c r="B638" s="1" t="str">
        <f>IFERROR(__xludf.DUMMYFUNCTION("GOOGLETRANSLATE(A638, ""en"", ""ar"")"),"مجال البريد")</f>
        <v>مجال البريد</v>
      </c>
    </row>
    <row r="639" ht="15.75" customHeight="1">
      <c r="A639" s="1" t="s">
        <v>638</v>
      </c>
      <c r="B639" s="1" t="str">
        <f>IFERROR(__xludf.DUMMYFUNCTION("GOOGLETRANSLATE(A639, ""en"", ""ar"")"),"نقطة نهاية Mailgun")</f>
        <v>نقطة نهاية Mailgun</v>
      </c>
    </row>
    <row r="640" ht="15.75" customHeight="1">
      <c r="A640" s="1" t="s">
        <v>639</v>
      </c>
      <c r="B640" s="1" t="str">
        <f>IFERROR(__xludf.DUMMYFUNCTION("GOOGLETRANSLATE(A640, ""en"", ""ar"")"),"سر البريد")</f>
        <v>سر البريد</v>
      </c>
    </row>
    <row r="641" ht="15.75" customHeight="1">
      <c r="A641" s="1" t="s">
        <v>640</v>
      </c>
      <c r="B641" s="1" t="str">
        <f>IFERROR(__xludf.DUMMYFUNCTION("GOOGLETRANSLATE(A641, ""en"", ""ar"")"),"إعدادات الرسائل القصيرة")</f>
        <v>إعدادات الرسائل القصيرة</v>
      </c>
    </row>
    <row r="642" ht="15.75" customHeight="1">
      <c r="A642" s="1" t="s">
        <v>641</v>
      </c>
      <c r="B642" s="1" t="str">
        <f>IFERROR(__xludf.DUMMYFUNCTION("GOOGLETRANSLATE(A642, ""en"", ""ar"")"),"تمكين الرسائل القصيرة")</f>
        <v>تمكين الرسائل القصيرة</v>
      </c>
    </row>
    <row r="643" ht="15.75" customHeight="1">
      <c r="A643" s="1" t="s">
        <v>642</v>
      </c>
      <c r="B643" s="1" t="str">
        <f>IFERROR(__xludf.DUMMYFUNCTION("GOOGLETRANSLATE(A643, ""en"", ""ar"")"),"سيتم استخدامه لإرسال OTP وما إلى ذلك")</f>
        <v>سيتم استخدامه لإرسال OTP وما إلى ذلك</v>
      </c>
    </row>
    <row r="644" ht="15.75" customHeight="1">
      <c r="A644" s="1" t="s">
        <v>643</v>
      </c>
      <c r="B644" s="1" t="str">
        <f>IFERROR(__xludf.DUMMYFUNCTION("GOOGLETRANSLATE(A644, ""en"", ""ar"")"),"حدد مزود خدمة الرسائل القصيرة")</f>
        <v>حدد مزود خدمة الرسائل القصيرة</v>
      </c>
    </row>
    <row r="645" ht="15.75" customHeight="1">
      <c r="A645" s="1" t="s">
        <v>644</v>
      </c>
      <c r="B645" s="1" t="str">
        <f>IFERROR(__xludf.DUMMYFUNCTION("GOOGLETRANSLATE(A645, ""en"", ""ar"")"),"سائق الرسائل القصيرة")</f>
        <v>سائق الرسائل القصيرة</v>
      </c>
    </row>
    <row r="646" ht="15.75" customHeight="1">
      <c r="A646" s="1" t="s">
        <v>645</v>
      </c>
      <c r="B646" s="1" t="str">
        <f>IFERROR(__xludf.DUMMYFUNCTION("GOOGLETRANSLATE(A646, ""en"", ""ar"")"),"اسم المستخدم Textlocal")</f>
        <v>اسم المستخدم Textlocal</v>
      </c>
    </row>
    <row r="647" ht="15.75" customHeight="1">
      <c r="A647" s="1" t="s">
        <v>646</v>
      </c>
      <c r="B647" s="1" t="str">
        <f>IFERROR(__xludf.DUMMYFUNCTION("GOOGLETRANSLATE(A647, ""en"", ""ar"")"),"تجزئة النص المحلي")</f>
        <v>تجزئة النص المحلي</v>
      </c>
    </row>
    <row r="648" ht="15.75" customHeight="1">
      <c r="A648" s="1" t="s">
        <v>647</v>
      </c>
      <c r="B648" s="1" t="str">
        <f>IFERROR(__xludf.DUMMYFUNCTION("GOOGLETRANSLATE(A648, ""en"", ""ar"")"),"النص المحلي من")</f>
        <v>النص المحلي من</v>
      </c>
    </row>
    <row r="649" ht="15.75" customHeight="1">
      <c r="A649" s="1" t="s">
        <v>648</v>
      </c>
      <c r="B649" s="1" t="str">
        <f>IFERROR(__xludf.DUMMYFUNCTION("GOOGLETRANSLATE(A649, ""en"", ""ar"")"),"هام: البلد الحكيم قد يتغير عنوان URL هذا.")</f>
        <v>هام: البلد الحكيم قد يتغير عنوان URL هذا.</v>
      </c>
    </row>
    <row r="650" ht="15.75" customHeight="1">
      <c r="A650" s="1" t="s">
        <v>649</v>
      </c>
      <c r="B650" s="1" t="str">
        <f>IFERROR(__xludf.DUMMYFUNCTION("GOOGLETRANSLATE(A650, ""en"", ""ar"")"),"عنوان URL النصي المحلي")</f>
        <v>عنوان URL النصي المحلي</v>
      </c>
    </row>
    <row r="651" ht="15.75" customHeight="1">
      <c r="A651" s="1" t="s">
        <v>650</v>
      </c>
      <c r="B651" s="1" t="str">
        <f>IFERROR(__xludf.DUMMYFUNCTION("GOOGLETRANSLATE(A651, ""en"", ""ar"")"),"تويليو سيد")</f>
        <v>تويليو سيد</v>
      </c>
    </row>
    <row r="652" ht="15.75" customHeight="1">
      <c r="A652" s="1" t="s">
        <v>651</v>
      </c>
      <c r="B652" s="1" t="str">
        <f>IFERROR(__xludf.DUMMYFUNCTION("GOOGLETRANSLATE(A652, ""en"", ""ar"")"),"رمز تويليو")</f>
        <v>رمز تويليو</v>
      </c>
    </row>
    <row r="653" ht="15.75" customHeight="1">
      <c r="A653" s="1" t="s">
        <v>652</v>
      </c>
      <c r="B653" s="1" t="str">
        <f>IFERROR(__xludf.DUMMYFUNCTION("GOOGLETRANSLATE(A653, ""en"", ""ar"")"),"تويليو من")</f>
        <v>تويليو من</v>
      </c>
    </row>
    <row r="654" ht="15.75" customHeight="1">
      <c r="A654" s="1" t="s">
        <v>653</v>
      </c>
      <c r="B654" s="1" t="str">
        <f>IFERROR(__xludf.DUMMYFUNCTION("GOOGLETRANSLATE(A654, ""en"", ""ar"")"),"مفتاح Sms77 API")</f>
        <v>مفتاح Sms77 API</v>
      </c>
    </row>
    <row r="655" ht="15.75" customHeight="1">
      <c r="A655" s="1" t="s">
        <v>654</v>
      </c>
      <c r="B655" s="1" t="str">
        <f>IFERROR(__xludf.DUMMYFUNCTION("GOOGLETRANSLATE(A655, ""en"", ""ar"")"),"sms77 فلوش")</f>
        <v>sms77 فلوش</v>
      </c>
    </row>
    <row r="656" ht="15.75" customHeight="1">
      <c r="A656" s="1" t="s">
        <v>655</v>
      </c>
      <c r="B656" s="1" t="str">
        <f>IFERROR(__xludf.DUMMYFUNCTION("GOOGLETRANSLATE(A656, ""en"", ""ar"")"),"الرسائل القصيرة77 من")</f>
        <v>الرسائل القصيرة77 من</v>
      </c>
    </row>
    <row r="657" ht="15.75" customHeight="1">
      <c r="A657" s="1" t="s">
        <v>656</v>
      </c>
      <c r="B657" s="1" t="str">
        <f>IFERROR(__xludf.DUMMYFUNCTION("GOOGLETRANSLATE(A657, ""en"", ""ar"")"),"الإعدادات العامة")</f>
        <v>الإعدادات العامة</v>
      </c>
    </row>
    <row r="658" ht="15.75" customHeight="1">
      <c r="A658" s="1" t="s">
        <v>657</v>
      </c>
      <c r="B658" s="1" t="str">
        <f>IFERROR(__xludf.DUMMYFUNCTION("GOOGLETRANSLATE(A658, ""en"", ""ar"")"),"تحميل الشعار")</f>
        <v>تحميل الشعار</v>
      </c>
    </row>
    <row r="659" ht="15.75" customHeight="1">
      <c r="A659" s="1" t="s">
        <v>658</v>
      </c>
      <c r="B659" s="1" t="str">
        <f>IFERROR(__xludf.DUMMYFUNCTION("GOOGLETRANSLATE(A659, ""en"", ""ar"")"),"تحميل شعار صغير")</f>
        <v>تحميل شعار صغير</v>
      </c>
    </row>
    <row r="660" ht="15.75" customHeight="1">
      <c r="A660" s="1" t="s">
        <v>659</v>
      </c>
      <c r="B660" s="1" t="str">
        <f>IFERROR(__xludf.DUMMYFUNCTION("GOOGLETRANSLATE(A660, ""en"", ""ar"")"),"تحميل الأيقونة المفضلة")</f>
        <v>تحميل الأيقونة المفضلة</v>
      </c>
    </row>
    <row r="661" ht="15.75" customHeight="1">
      <c r="A661" s="1" t="s">
        <v>660</v>
      </c>
      <c r="B661" s="1" t="str">
        <f>IFERROR(__xludf.DUMMYFUNCTION("GOOGLETRANSLATE(A661, ""en"", ""ar"")"),"اسم موقع الويب الخاص بك")</f>
        <v>اسم موقع الويب الخاص بك</v>
      </c>
    </row>
    <row r="662" ht="15.75" customHeight="1">
      <c r="A662" s="1" t="s">
        <v>661</v>
      </c>
      <c r="B662" s="1" t="str">
        <f>IFERROR(__xludf.DUMMYFUNCTION("GOOGLETRANSLATE(A662, ""en"", ""ar"")"),"البريد الإلكتروني للأعمال")</f>
        <v>البريد الإلكتروني للأعمال</v>
      </c>
    </row>
    <row r="663" ht="15.75" customHeight="1">
      <c r="A663" s="1" t="s">
        <v>662</v>
      </c>
      <c r="B663" s="1" t="str">
        <f>IFERROR(__xludf.DUMMYFUNCTION("GOOGLETRANSLATE(A663, ""en"", ""ar"")"),"البريد الإلكتروني للاتصال")</f>
        <v>البريد الإلكتروني للاتصال</v>
      </c>
    </row>
    <row r="664" ht="15.75" customHeight="1">
      <c r="A664" s="1" t="s">
        <v>663</v>
      </c>
      <c r="B664" s="1" t="str">
        <f>IFERROR(__xludf.DUMMYFUNCTION("GOOGLETRANSLATE(A664, ""en"", ""ar"")"),"حدد المنطقة الزمنية")</f>
        <v>حدد المنطقة الزمنية</v>
      </c>
    </row>
    <row r="665" ht="15.75" customHeight="1">
      <c r="A665" s="1" t="s">
        <v>664</v>
      </c>
      <c r="B665" s="1" t="str">
        <f>IFERROR(__xludf.DUMMYFUNCTION("GOOGLETRANSLATE(A665, ""en"", ""ar"")"),"قياس المسافة")</f>
        <v>قياس المسافة</v>
      </c>
    </row>
    <row r="666" ht="15.75" customHeight="1">
      <c r="A666" s="1" t="s">
        <v>665</v>
      </c>
      <c r="B666" s="1" t="str">
        <f>IFERROR(__xludf.DUMMYFUNCTION("GOOGLETRANSLATE(A666, ""en"", ""ar"")"),"كم")</f>
        <v>كم</v>
      </c>
    </row>
    <row r="667" ht="15.75" customHeight="1">
      <c r="A667" s="1" t="s">
        <v>666</v>
      </c>
      <c r="B667" s="1" t="str">
        <f>IFERROR(__xludf.DUMMYFUNCTION("GOOGLETRANSLATE(A667, ""en"", ""ar"")"),"مايلز")</f>
        <v>مايلز</v>
      </c>
    </row>
    <row r="668" ht="15.75" customHeight="1">
      <c r="A668" s="1" t="s">
        <v>667</v>
      </c>
      <c r="B668" s="1" t="str">
        <f>IFERROR(__xludf.DUMMYFUNCTION("GOOGLETRANSLATE(A668, ""en"", ""ar"")"),"اللغة الافتراضية")</f>
        <v>اللغة الافتراضية</v>
      </c>
    </row>
    <row r="669" ht="15.75" customHeight="1">
      <c r="A669" s="1" t="s">
        <v>668</v>
      </c>
      <c r="B669" s="1" t="str">
        <f>IFERROR(__xludf.DUMMYFUNCTION("GOOGLETRANSLATE(A669, ""en"", ""ar"")"),"تحديد اللغة الافتراضية...")</f>
        <v>تحديد اللغة الافتراضية...</v>
      </c>
    </row>
    <row r="670" ht="15.75" customHeight="1">
      <c r="A670" s="1" t="s">
        <v>669</v>
      </c>
      <c r="B670" s="1" t="str">
        <f>IFERROR(__xludf.DUMMYFUNCTION("GOOGLETRANSLATE(A670, ""en"", ""ar"")"),"إعدادات التكامل")</f>
        <v>إعدادات التكامل</v>
      </c>
    </row>
    <row r="671" ht="15.75" customHeight="1">
      <c r="A671" s="1" t="s">
        <v>670</v>
      </c>
      <c r="B671" s="1" t="str">
        <f>IFERROR(__xludf.DUMMYFUNCTION("GOOGLETRANSLATE(A671, ""en"", ""ar"")"),"خريطة الموقع")</f>
        <v>خريطة الموقع</v>
      </c>
    </row>
    <row r="672" ht="15.75" customHeight="1">
      <c r="A672" s="1" t="s">
        <v>671</v>
      </c>
      <c r="B672" s="1" t="str">
        <f>IFERROR(__xludf.DUMMYFUNCTION("GOOGLETRANSLATE(A672, ""en"", ""ar"")"),"استخدم خريطة الشارع المفتوحة")</f>
        <v>استخدم خريطة الشارع المفتوحة</v>
      </c>
    </row>
    <row r="673" ht="15.75" customHeight="1">
      <c r="A673" s="1" t="s">
        <v>672</v>
      </c>
      <c r="B673" s="1" t="str">
        <f>IFERROR(__xludf.DUMMYFUNCTION("GOOGLETRANSLATE(A673, ""en"", ""ar"")"),"سيتم عرض الموقع على الصفحة باستخدام OpenStreetMap")</f>
        <v>سيتم عرض الموقع على الصفحة باستخدام OpenStreetMap</v>
      </c>
    </row>
    <row r="674" ht="15.75" customHeight="1">
      <c r="A674" s="1" t="s">
        <v>673</v>
      </c>
      <c r="B674" s="1" t="str">
        <f>IFERROR(__xludf.DUMMYFUNCTION("GOOGLETRANSLATE(A674, ""en"", ""ar"")"),"استخدم خريطة جوجل")</f>
        <v>استخدم خريطة جوجل</v>
      </c>
    </row>
    <row r="675" ht="15.75" customHeight="1">
      <c r="A675" s="1" t="s">
        <v>674</v>
      </c>
      <c r="B675" s="1" t="str">
        <f>IFERROR(__xludf.DUMMYFUNCTION("GOOGLETRANSLATE(A675, ""en"", ""ar"")"),"سيتم عرض الموقع على الصفحة باستخدام تضمين خريطة Google المجانية")</f>
        <v>سيتم عرض الموقع على الصفحة باستخدام تضمين خريطة Google المجانية</v>
      </c>
    </row>
    <row r="676" ht="15.75" customHeight="1">
      <c r="A676" s="1" t="s">
        <v>675</v>
      </c>
      <c r="B676" s="1" t="str">
        <f>IFERROR(__xludf.DUMMYFUNCTION("GOOGLETRANSLATE(A676, ""en"", ""ar"")"),"البحث عن الموقع")</f>
        <v>البحث عن الموقع</v>
      </c>
    </row>
    <row r="677" ht="15.75" customHeight="1">
      <c r="A677" s="1" t="s">
        <v>676</v>
      </c>
      <c r="B677" s="1" t="str">
        <f>IFERROR(__xludf.DUMMYFUNCTION("GOOGLETRANSLATE(A677, ""en"", ""ar"")"),"استخدام قاعدة بيانات المواقع الثابتة")</f>
        <v>استخدام قاعدة بيانات المواقع الثابتة</v>
      </c>
    </row>
    <row r="678" ht="15.75" customHeight="1">
      <c r="A678" s="1" t="s">
        <v>677</v>
      </c>
      <c r="B678" s="1" t="str">
        <f>IFERROR(__xludf.DUMMYFUNCTION("GOOGLETRANSLATE(A678, ""en"", ""ar"")"),"سيستخدم بيانات المدينة الثابتة من قاعدة البيانات لتحديد خط الطول/العرض للمستخدم، وتأكد من تشغيل الاستعلامات من ملف SQL المقدم للمواقع الثابتة.")</f>
        <v>سيستخدم بيانات المدينة الثابتة من قاعدة البيانات لتحديد خط الطول/العرض للمستخدم، وتأكد من تشغيل الاستعلامات من ملف SQL المقدم للمواقع الثابتة.</v>
      </c>
    </row>
    <row r="679" ht="15.75" customHeight="1">
      <c r="A679" s="1" t="s">
        <v>678</v>
      </c>
      <c r="B679" s="1" t="str">
        <f>IFERROR(__xludf.DUMMYFUNCTION("GOOGLETRANSLATE(A679, ""en"", ""ar"")"),"استخدم واجهة برمجة تطبيقات خرائط جوجل")</f>
        <v>استخدم واجهة برمجة تطبيقات خرائط جوجل</v>
      </c>
    </row>
    <row r="680" ht="15.75" customHeight="1">
      <c r="A680" s="1" t="s">
        <v>679</v>
      </c>
      <c r="B680" s="1" t="str">
        <f>IFERROR(__xludf.DUMMYFUNCTION("GOOGLETRANSLATE(A680, ""en"", ""ar"")"),"سيتم استخدامه لتحديد خط العرض/خط الطول للمستخدم بناءً على الموقع المحدد")</f>
        <v>سيتم استخدامه لتحديد خط العرض/خط الطول للمستخدم بناءً على الموقع المحدد</v>
      </c>
    </row>
    <row r="681" ht="15.75" customHeight="1">
      <c r="A681" s="1" t="s">
        <v>680</v>
      </c>
      <c r="B681" s="1" t="str">
        <f>IFERROR(__xludf.DUMMYFUNCTION("GOOGLETRANSLATE(A681, ""en"", ""ar"")"),"تحتاج إلى تمكين __placesAPI__، __mapsJSAPI__، __geocodingAPI__")</f>
        <v>تحتاج إلى تمكين __placesAPI__، __mapsJSAPI__، __geocodingAPI__</v>
      </c>
    </row>
    <row r="682" ht="15.75" customHeight="1">
      <c r="A682" s="1" t="s">
        <v>681</v>
      </c>
      <c r="B682" s="1" t="str">
        <f>IFERROR(__xludf.DUMMYFUNCTION("GOOGLETRANSLATE(A682, ""en"", ""ar"")"),"تم تثبيت مفاتيح خريطة جوجل.")</f>
        <v>تم تثبيت مفاتيح خريطة جوجل.</v>
      </c>
    </row>
    <row r="683" ht="15.75" customHeight="1">
      <c r="A683" s="1" t="s">
        <v>682</v>
      </c>
      <c r="B683" s="1" t="str">
        <f>IFERROR(__xludf.DUMMYFUNCTION("GOOGLETRANSLATE(A683, ""en"", ""ar"")"),"مفتاح خريطة جوجل")</f>
        <v>مفتاح خريطة جوجل</v>
      </c>
    </row>
    <row r="684" ht="15.75" customHeight="1">
      <c r="A684" s="1" t="s">
        <v>683</v>
      </c>
      <c r="B684" s="1" t="str">
        <f>IFERROR(__xludf.DUMMYFUNCTION("GOOGLETRANSLATE(A684, ""en"", ""ar"")"),"أضف مفتاح خريطة جوجل الخاص بك")</f>
        <v>أضف مفتاح خريطة جوجل الخاص بك</v>
      </c>
    </row>
    <row r="685" ht="15.75" customHeight="1">
      <c r="A685" s="1" t="s">
        <v>684</v>
      </c>
      <c r="B685" s="1" t="str">
        <f>IFERROR(__xludf.DUMMYFUNCTION("GOOGLETRANSLATE(A685, ""en"", ""ar"")"),"السماح للدافع")</f>
        <v>السماح للدافع</v>
      </c>
    </row>
    <row r="686" ht="15.75" customHeight="1">
      <c r="A686" s="1" t="s">
        <v>685</v>
      </c>
      <c r="B686" s="1" t="str">
        <f>IFERROR(__xludf.DUMMYFUNCTION("GOOGLETRANSLATE(A686, ""en"", ""ar"")"),"(مطلوب للاتصال الحقيقي)")</f>
        <v>(مطلوب للاتصال الحقيقي)</v>
      </c>
    </row>
    <row r="687" ht="15.75" customHeight="1">
      <c r="A687" s="1" t="s">
        <v>686</v>
      </c>
      <c r="B687" s="1" t="str">
        <f>IFERROR(__xludf.DUMMYFUNCTION("GOOGLETRANSLATE(A687, ""en"", ""ar"")"),"تم تثبيت مفاتيح انتهازي.")</f>
        <v>تم تثبيت مفاتيح انتهازي.</v>
      </c>
    </row>
    <row r="688" ht="15.75" customHeight="1">
      <c r="A688" s="1" t="s">
        <v>687</v>
      </c>
      <c r="B688" s="1" t="str">
        <f>IFERROR(__xludf.DUMMYFUNCTION("GOOGLETRANSLATE(A688, ""en"", ""ar"")"),"معرف التطبيق انتهازي")</f>
        <v>معرف التطبيق انتهازي</v>
      </c>
    </row>
    <row r="689" ht="15.75" customHeight="1">
      <c r="A689" s="1" t="s">
        <v>688</v>
      </c>
      <c r="B689" s="1" t="str">
        <f>IFERROR(__xludf.DUMMYFUNCTION("GOOGLETRANSLATE(A689, ""en"", ""ar"")"),"أضف معرف تطبيق Pusher الخاص بك")</f>
        <v>أضف معرف تطبيق Pusher الخاص بك</v>
      </c>
    </row>
    <row r="690" ht="15.75" customHeight="1">
      <c r="A690" s="1" t="s">
        <v>689</v>
      </c>
      <c r="B690" s="1" t="str">
        <f>IFERROR(__xludf.DUMMYFUNCTION("GOOGLETRANSLATE(A690, ""en"", ""ar"")"),"مفتاح التطبيق انتهازي")</f>
        <v>مفتاح التطبيق انتهازي</v>
      </c>
    </row>
    <row r="691" ht="15.75" customHeight="1">
      <c r="A691" s="1" t="s">
        <v>690</v>
      </c>
      <c r="B691" s="1" t="str">
        <f>IFERROR(__xludf.DUMMYFUNCTION("GOOGLETRANSLATE(A691, ""en"", ""ar"")"),"أضف مفتاح تطبيق Pusher الخاص بك")</f>
        <v>أضف مفتاح تطبيق Pusher الخاص بك</v>
      </c>
    </row>
    <row r="692" ht="15.75" customHeight="1">
      <c r="A692" s="1" t="s">
        <v>691</v>
      </c>
      <c r="B692" s="1" t="str">
        <f>IFERROR(__xludf.DUMMYFUNCTION("GOOGLETRANSLATE(A692, ""en"", ""ar"")"),"سر التطبيق انتهازي")</f>
        <v>سر التطبيق انتهازي</v>
      </c>
    </row>
    <row r="693" ht="15.75" customHeight="1">
      <c r="A693" s="1" t="s">
        <v>692</v>
      </c>
      <c r="B693" s="1" t="str">
        <f>IFERROR(__xludf.DUMMYFUNCTION("GOOGLETRANSLATE(A693, ""en"", ""ar"")"),"أضف سر تطبيق Pusher الخاص بك")</f>
        <v>أضف سر تطبيق Pusher الخاص بك</v>
      </c>
    </row>
    <row r="694" ht="15.75" customHeight="1">
      <c r="A694" s="1" t="s">
        <v>693</v>
      </c>
      <c r="B694" s="1" t="str">
        <f>IFERROR(__xludf.DUMMYFUNCTION("GOOGLETRANSLATE(A694, ""en"", ""ar"")"),"مفتاح مجموعة التطبيقات انتهازي")</f>
        <v>مفتاح مجموعة التطبيقات انتهازي</v>
      </c>
    </row>
    <row r="695" ht="15.75" customHeight="1">
      <c r="A695" s="1" t="s">
        <v>694</v>
      </c>
      <c r="B695" s="1" t="str">
        <f>IFERROR(__xludf.DUMMYFUNCTION("GOOGLETRANSLATE(A695, ""en"", ""ar"")"),"أضف مفتاح مجموعة تطبيقات Pusher الخاص بك")</f>
        <v>أضف مفتاح مجموعة تطبيقات Pusher الخاص بك</v>
      </c>
    </row>
    <row r="696" ht="15.75" customHeight="1">
      <c r="A696" s="1" t="s">
        <v>695</v>
      </c>
      <c r="B696" s="1" t="str">
        <f>IFERROR(__xludf.DUMMYFUNCTION("GOOGLETRANSLATE(A696, ""en"", ""ar"")"),"السماح لأغورا")</f>
        <v>السماح لأغورا</v>
      </c>
    </row>
    <row r="697" ht="15.75" customHeight="1">
      <c r="A697" s="1" t="s">
        <v>696</v>
      </c>
      <c r="B697" s="1" t="str">
        <f>IFERROR(__xludf.DUMMYFUNCTION("GOOGLETRANSLATE(A697, ""en"", ""ar"")"),"(مطلوب للمكالمات الصوتية/المرئية)")</f>
        <v>(مطلوب للمكالمات الصوتية/المرئية)</v>
      </c>
    </row>
    <row r="698" ht="15.75" customHeight="1">
      <c r="A698" s="1" t="s">
        <v>697</v>
      </c>
      <c r="B698" s="1" t="str">
        <f>IFERROR(__xludf.DUMMYFUNCTION("GOOGLETRANSLATE(A698, ""en"", ""ar"")"),"تم تثبيت مفاتيح Agora.")</f>
        <v>تم تثبيت مفاتيح Agora.</v>
      </c>
    </row>
    <row r="699" ht="15.75" customHeight="1">
      <c r="A699" s="1" t="s">
        <v>698</v>
      </c>
      <c r="B699" s="1" t="str">
        <f>IFERROR(__xludf.DUMMYFUNCTION("GOOGLETRANSLATE(A699, ""en"", ""ar"")"),"معرف تطبيق أغورا")</f>
        <v>معرف تطبيق أغورا</v>
      </c>
    </row>
    <row r="700" ht="15.75" customHeight="1">
      <c r="A700" s="1" t="s">
        <v>699</v>
      </c>
      <c r="B700" s="1" t="str">
        <f>IFERROR(__xludf.DUMMYFUNCTION("GOOGLETRANSLATE(A700, ""en"", ""ar"")"),"أضف معرف تطبيق Agora الخاص بك")</f>
        <v>أضف معرف تطبيق Agora الخاص بك</v>
      </c>
    </row>
    <row r="701" ht="15.75" customHeight="1">
      <c r="A701" s="1" t="s">
        <v>700</v>
      </c>
      <c r="B701" s="1" t="str">
        <f>IFERROR(__xludf.DUMMYFUNCTION("GOOGLETRANSLATE(A701, ""en"", ""ar"")"),"مفتاح شهادة تطبيق Agora")</f>
        <v>مفتاح شهادة تطبيق Agora</v>
      </c>
    </row>
    <row r="702" ht="15.75" customHeight="1">
      <c r="A702" s="1" t="s">
        <v>701</v>
      </c>
      <c r="B702" s="1" t="str">
        <f>IFERROR(__xludf.DUMMYFUNCTION("GOOGLETRANSLATE(A702, ""en"", ""ar"")"),"أضف مفتاح شهادة تطبيق Agora الخاص بك")</f>
        <v>أضف مفتاح شهادة تطبيق Agora الخاص بك</v>
      </c>
    </row>
    <row r="703" ht="15.75" customHeight="1">
      <c r="A703" s="1" t="s">
        <v>702</v>
      </c>
      <c r="B703" s="1" t="str">
        <f>IFERROR(__xludf.DUMMYFUNCTION("GOOGLETRANSLATE(A703, ""en"", ""ar"")"),"السماح لجيفى")</f>
        <v>السماح لجيفى</v>
      </c>
    </row>
    <row r="704" ht="15.75" customHeight="1">
      <c r="A704" s="1" t="s">
        <v>703</v>
      </c>
      <c r="B704" s="1" t="str">
        <f>IFERROR(__xludf.DUMMYFUNCTION("GOOGLETRANSLATE(A704, ""en"", ""ar"")"),"تم تثبيت مفاتيح Giphy.")</f>
        <v>تم تثبيت مفاتيح Giphy.</v>
      </c>
    </row>
    <row r="705" ht="15.75" customHeight="1">
      <c r="A705" s="1" t="s">
        <v>704</v>
      </c>
      <c r="B705" s="1" t="str">
        <f>IFERROR(__xludf.DUMMYFUNCTION("GOOGLETRANSLATE(A705, ""en"", ""ar"")"),"مفتاح جيفي")</f>
        <v>مفتاح جيفي</v>
      </c>
    </row>
    <row r="706" ht="15.75" customHeight="1">
      <c r="A706" s="1" t="s">
        <v>705</v>
      </c>
      <c r="B706" s="1" t="str">
        <f>IFERROR(__xludf.DUMMYFUNCTION("GOOGLETRANSLATE(A706, ""en"", ""ar"")"),"أضف مفتاح Giphy الخاص بك")</f>
        <v>أضف مفتاح Giphy الخاص بك</v>
      </c>
    </row>
    <row r="707" ht="15.75" customHeight="1">
      <c r="A707" s="1" t="s">
        <v>706</v>
      </c>
      <c r="B707" s="1" t="str">
        <f>IFERROR(__xludf.DUMMYFUNCTION("GOOGLETRANSLATE(A707, ""en"", ""ar"")"),"السماح ببرنامج ReCaptcha V2")</f>
        <v>السماح ببرنامج ReCaptcha V2</v>
      </c>
    </row>
    <row r="708" ht="15.75" customHeight="1">
      <c r="A708" s="1" t="s">
        <v>707</v>
      </c>
      <c r="B708" s="1" t="str">
        <f>IFERROR(__xludf.DUMMYFUNCTION("GOOGLETRANSLATE(A708, ""en"", ""ar"")"),"تم تثبيت مفاتيح ReCaptcha.")</f>
        <v>تم تثبيت مفاتيح ReCaptcha.</v>
      </c>
    </row>
    <row r="709" ht="15.75" customHeight="1">
      <c r="A709" s="1" t="s">
        <v>708</v>
      </c>
      <c r="B709" s="1" t="str">
        <f>IFERROR(__xludf.DUMMYFUNCTION("GOOGLETRANSLATE(A709, ""en"", ""ar"")"),"مفتاح الموقع")</f>
        <v>مفتاح الموقع</v>
      </c>
    </row>
    <row r="710" ht="15.75" customHeight="1">
      <c r="A710" s="1" t="s">
        <v>709</v>
      </c>
      <c r="B710" s="1" t="str">
        <f>IFERROR(__xludf.DUMMYFUNCTION("GOOGLETRANSLATE(A710, ""en"", ""ar"")"),"مفتاح موقع Recaptcha")</f>
        <v>مفتاح موقع Recaptcha</v>
      </c>
    </row>
    <row r="711" ht="15.75" customHeight="1">
      <c r="A711" s="1" t="s">
        <v>710</v>
      </c>
      <c r="B711" s="1" t="str">
        <f>IFERROR(__xludf.DUMMYFUNCTION("GOOGLETRANSLATE(A711, ""en"", ""ar"")"),"المفتاح السري")</f>
        <v>المفتاح السري</v>
      </c>
    </row>
    <row r="712" ht="15.75" customHeight="1">
      <c r="A712" s="1" t="s">
        <v>711</v>
      </c>
      <c r="B712" s="1" t="str">
        <f>IFERROR(__xludf.DUMMYFUNCTION("GOOGLETRANSLATE(A712, ""en"", ""ar"")"),"مفتاح Recaptcha السري")</f>
        <v>مفتاح Recaptcha السري</v>
      </c>
    </row>
    <row r="713" ht="15.75" customHeight="1">
      <c r="A713" s="1" t="s">
        <v>712</v>
      </c>
      <c r="B713" s="1" t="str">
        <f>IFERROR(__xludf.DUMMYFUNCTION("GOOGLETRANSLATE(A713, ""en"", ""ar"")"),"واجهة برمجة تطبيقات مترجم مايكروسوفت")</f>
        <v>واجهة برمجة تطبيقات مترجم مايكروسوفت</v>
      </c>
    </row>
    <row r="714" ht="15.75" customHeight="1">
      <c r="A714" s="1" t="s">
        <v>713</v>
      </c>
      <c r="B714" s="1" t="str">
        <f>IFERROR(__xludf.DUMMYFUNCTION("GOOGLETRANSLATE(A714, ""en"", ""ar"")"),"مفتاح واجهة برمجة تطبيقات مترجم Microsoft")</f>
        <v>مفتاح واجهة برمجة تطبيقات مترجم Microsoft</v>
      </c>
    </row>
    <row r="715" ht="15.75" customHeight="1">
      <c r="A715" s="1" t="s">
        <v>714</v>
      </c>
      <c r="B715" s="1" t="str">
        <f>IFERROR(__xludf.DUMMYFUNCTION("GOOGLETRANSLATE(A715, ""en"", ""ar"")"),"يوجد مفتاح API لمترجم Microsoft")</f>
        <v>يوجد مفتاح API لمترجم Microsoft</v>
      </c>
    </row>
    <row r="716" ht="15.75" customHeight="1">
      <c r="A716" s="1" t="s">
        <v>715</v>
      </c>
      <c r="B716" s="1" t="str">
        <f>IFERROR(__xludf.DUMMYFUNCTION("GOOGLETRANSLATE(A716, ""en"", ""ar"")"),"تم تحديث الإعدادات بنجاح")</f>
        <v>تم تحديث الإعدادات بنجاح</v>
      </c>
    </row>
    <row r="717" ht="15.75" customHeight="1">
      <c r="A717" s="1" t="s">
        <v>716</v>
      </c>
      <c r="B717" s="1" t="str">
        <f>IFERROR(__xludf.DUMMYFUNCTION("GOOGLETRANSLATE(A717, ""en"", ""ar"")"),"إعادة تحميل الصفحة")</f>
        <v>إعادة تحميل الصفحة</v>
      </c>
    </row>
    <row r="718" ht="15.75" customHeight="1">
      <c r="A718" s="1" t="s">
        <v>717</v>
      </c>
      <c r="B718" s="1" t="str">
        <f>IFERROR(__xludf.DUMMYFUNCTION("GOOGLETRANSLATE(A718, ""en"", ""ar"")"),"تسجيل الترخيص")</f>
        <v>تسجيل الترخيص</v>
      </c>
    </row>
    <row r="719" ht="15.75" customHeight="1">
      <c r="A719" s="1" t="s">
        <v>718</v>
      </c>
      <c r="B719" s="1" t="str">
        <f>IFERROR(__xludf.DUMMYFUNCTION("GOOGLETRANSLATE(A719, ""en"", ""ar"")"),"معلومات الترخيص")</f>
        <v>معلومات الترخيص</v>
      </c>
    </row>
    <row r="720" ht="15.75" customHeight="1">
      <c r="A720" s="1" t="s">
        <v>719</v>
      </c>
      <c r="B720" s="1" t="str">
        <f>IFERROR(__xludf.DUMMYFUNCTION("GOOGLETRANSLATE(A720, ""en"", ""ar"")"),"التوقيع غير صالح")</f>
        <v>التوقيع غير صالح</v>
      </c>
    </row>
    <row r="721" ht="15.75" customHeight="1">
      <c r="A721" s="1" t="s">
        <v>720</v>
      </c>
      <c r="B721" s="1" t="str">
        <f>IFERROR(__xludf.DUMMYFUNCTION("GOOGLETRANSLATE(A721, ""en"", ""ar"")"),"الرجاء إزالة الترخيص والتحقق منه مرة أخرى.")</f>
        <v>الرجاء إزالة الترخيص والتحقق منه مرة أخرى.</v>
      </c>
    </row>
    <row r="722" ht="15.75" customHeight="1">
      <c r="A722" s="1" t="s">
        <v>721</v>
      </c>
      <c r="B722" s="1" t="str">
        <f>IFERROR(__xludf.DUMMYFUNCTION("GOOGLETRANSLATE(A722, ""en"", ""ar"")"),"تهانينا")</f>
        <v>تهانينا</v>
      </c>
    </row>
    <row r="723" ht="15.75" customHeight="1">
      <c r="A723" s="1" t="s">
        <v>722</v>
      </c>
      <c r="B723" s="1" t="str">
        <f>IFERROR(__xludf.DUMMYFUNCTION("GOOGLETRANSLATE(A723, ""en"", ""ar"")"),"لقد قمت بالتحقق من الترخيص بنجاح")</f>
        <v>لقد قمت بالتحقق من الترخيص بنجاح</v>
      </c>
    </row>
    <row r="724" ht="15.75" customHeight="1">
      <c r="A724" s="1" t="s">
        <v>723</v>
      </c>
      <c r="B724" s="1" t="str">
        <f>IFERROR(__xludf.DUMMYFUNCTION("GOOGLETRANSLATE(A724, ""en"", ""ar"")"),"تم التحقق آخر مرة في")</f>
        <v>تم التحقق آخر مرة في</v>
      </c>
    </row>
    <row r="725" ht="15.75" customHeight="1">
      <c r="A725" s="1" t="s">
        <v>724</v>
      </c>
      <c r="B725" s="1" t="str">
        <f>IFERROR(__xludf.DUMMYFUNCTION("GOOGLETRANSLATE(A725, ""en"", ""ar"")"),"النسخة المثبتة")</f>
        <v>النسخة المثبتة</v>
      </c>
    </row>
    <row r="726" ht="15.75" customHeight="1">
      <c r="A726" s="1" t="s">
        <v>725</v>
      </c>
      <c r="B726" s="1" t="str">
        <f>IFERROR(__xludf.DUMMYFUNCTION("GOOGLETRANSLATE(A726, ""en"", ""ar"")"),"رخصة")</f>
        <v>رخصة</v>
      </c>
    </row>
    <row r="727" ht="15.75" customHeight="1">
      <c r="A727" s="1" t="s">
        <v>726</v>
      </c>
      <c r="B727" s="1" t="str">
        <f>IFERROR(__xludf.DUMMYFUNCTION("GOOGLETRANSLATE(A727, ""en"", ""ar"")"),"الترخيص العادي")</f>
        <v>الترخيص العادي</v>
      </c>
    </row>
    <row r="728" ht="15.75" customHeight="1">
      <c r="A728" s="1" t="s">
        <v>727</v>
      </c>
      <c r="B728" s="1" t="str">
        <f>IFERROR(__xludf.DUMMYFUNCTION("GOOGLETRANSLATE(A728, ""en"", ""ar"")"),"الترخيص الممتد")</f>
        <v>الترخيص الممتد</v>
      </c>
    </row>
    <row r="729" ht="15.75" customHeight="1">
      <c r="A729" s="1" t="s">
        <v>728</v>
      </c>
      <c r="B729" s="1" t="str">
        <f>IFERROR(__xludf.DUMMYFUNCTION("GOOGLETRANSLATE(A729, ""en"", ""ar"")"),"هل أنت متأكد أنك تريد إزالة الترخيص")</f>
        <v>هل أنت متأكد أنك تريد إزالة الترخيص</v>
      </c>
    </row>
    <row r="730" ht="15.75" customHeight="1">
      <c r="A730" s="1" t="s">
        <v>729</v>
      </c>
      <c r="B730" s="1" t="str">
        <f>IFERROR(__xludf.DUMMYFUNCTION("GOOGLETRANSLATE(A730, ""en"", ""ar"")"),"إزالة الترخيص")</f>
        <v>إزالة الترخيص</v>
      </c>
    </row>
    <row r="731" ht="15.75" customHeight="1">
      <c r="A731" s="1" t="s">
        <v>730</v>
      </c>
      <c r="B731" s="1" t="str">
        <f>IFERROR(__xludf.DUMMYFUNCTION("GOOGLETRANSLATE(A731, ""en"", ""ar"")"),"شكرا لك على شراء منتجاتنا. الرجاء تفعيله باستخدام رمز الشراء Envato.")</f>
        <v>شكرا لك على شراء منتجاتنا. الرجاء تفعيله باستخدام رمز الشراء Envato.</v>
      </c>
    </row>
    <row r="732" ht="15.75" customHeight="1">
      <c r="A732" s="1" t="s">
        <v>731</v>
      </c>
      <c r="B732" s="1" t="str">
        <f>IFERROR(__xludf.DUMMYFUNCTION("GOOGLETRANSLATE(A732, ""en"", ""ar"")"),"أين يوجد رمز الشراء الخاص بي؟")</f>
        <v>أين يوجد رمز الشراء الخاص بي؟</v>
      </c>
    </row>
    <row r="733" ht="15.75" customHeight="1">
      <c r="A733" s="1" t="s">
        <v>732</v>
      </c>
      <c r="B733" s="1" t="str">
        <f>IFERROR(__xludf.DUMMYFUNCTION("GOOGLETRANSLATE(A733, ""en"", ""ar"")"),"جارٍ التهيئة، يرجى الانتظار...")</f>
        <v>جارٍ التهيئة، يرجى الانتظار...</v>
      </c>
    </row>
    <row r="734" ht="15.75" customHeight="1">
      <c r="A734" s="1" t="s">
        <v>733</v>
      </c>
      <c r="B734" s="1" t="str">
        <f>IFERROR(__xludf.DUMMYFUNCTION("GOOGLETRANSLATE(A734, ""en"", ""ar"")"),"تكوينات تطبيقات الجوال")</f>
        <v>تكوينات تطبيقات الجوال</v>
      </c>
    </row>
    <row r="735" ht="15.75" customHeight="1">
      <c r="A735" s="1" t="s">
        <v>734</v>
      </c>
      <c r="B735" s="1" t="str">
        <f>IFERROR(__xludf.DUMMYFUNCTION("GOOGLETRANSLATE(A735, ""en"", ""ar"")"),"إذا قمت بشراء تطبيق Flutter Mobile أو حزمة من هذا التطبيق. أنت بحاجة إلى محتويات التكوينات التالية لملف app_config.dart لتطبيقات Flutter Mobile.")</f>
        <v>إذا قمت بشراء تطبيق Flutter Mobile أو حزمة من هذا التطبيق. أنت بحاجة إلى محتويات التكوينات التالية لملف app_config.dart لتطبيقات Flutter Mobile.</v>
      </c>
    </row>
    <row r="736" ht="15.75" customHeight="1">
      <c r="A736" s="1" t="s">
        <v>735</v>
      </c>
      <c r="B736" s="1" t="str">
        <f>IFERROR(__xludf.DUMMYFUNCTION("GOOGLETRANSLATE(A736, ""en"", ""ar"")"),"بوابات الدفع")</f>
        <v>بوابات الدفع</v>
      </c>
    </row>
    <row r="737" ht="15.75" customHeight="1">
      <c r="A737" s="1" t="s">
        <v>736</v>
      </c>
      <c r="B737" s="1" t="str">
        <f>IFERROR(__xludf.DUMMYFUNCTION("GOOGLETRANSLATE(A737, ""en"", ""ar"")"),"مطلوب ترخيص ممتد")</f>
        <v>مطلوب ترخيص ممتد</v>
      </c>
    </row>
    <row r="738" ht="15.75" customHeight="1">
      <c r="A738" s="1" t="s">
        <v>737</v>
      </c>
      <c r="B738" s="1" t="str">
        <f>IFERROR(__xludf.DUMMYFUNCTION("GOOGLETRANSLATE(A738, ""en"", ""ar"")"),"لاستخدام بوابة الدفع لتحصيل الرسوم من العملاء، يتعين عليك شراء ترخيص موسع. على الرغم من أنه يمكنك اختباره باستخدام ترخيص عادي، إلا أنك تحتاج إلى شراء ترخيص موسع لاستخدام Live Keys")</f>
        <v>لاستخدام بوابة الدفع لتحصيل الرسوم من العملاء، يتعين عليك شراء ترخيص موسع. على الرغم من أنه يمكنك اختباره باستخدام ترخيص عادي، إلا أنك تحتاج إلى شراء ترخيص موسع لاستخدام Live Keys</v>
      </c>
    </row>
    <row r="739" ht="15.75" customHeight="1">
      <c r="A739" s="1" t="s">
        <v>738</v>
      </c>
      <c r="B739" s="1" t="str">
        <f>IFERROR(__xludf.DUMMYFUNCTION("GOOGLETRANSLATE(A739, ""en"", ""ar"")"),"باي بال")</f>
        <v>باي بال</v>
      </c>
    </row>
    <row r="740" ht="15.75" customHeight="1">
      <c r="A740" s="1" t="s">
        <v>739</v>
      </c>
      <c r="B740" s="1" t="str">
        <f>IFERROR(__xludf.DUMMYFUNCTION("GOOGLETRANSLATE(A740, ""en"", ""ar"")"),"تمكين الدفع باي بال")</f>
        <v>تمكين الدفع باي بال</v>
      </c>
    </row>
    <row r="741" ht="15.75" customHeight="1">
      <c r="A741" s="1" t="s">
        <v>740</v>
      </c>
      <c r="B741" s="1" t="str">
        <f>IFERROR(__xludf.DUMMYFUNCTION("GOOGLETRANSLATE(A741, ""en"", ""ar"")"),"استخدم الاختبار")</f>
        <v>استخدم الاختبار</v>
      </c>
    </row>
    <row r="742" ht="15.75" customHeight="1">
      <c r="A742" s="1" t="s">
        <v>741</v>
      </c>
      <c r="B742" s="1" t="str">
        <f>IFERROR(__xludf.DUMMYFUNCTION("GOOGLETRANSLATE(A742, ""en"", ""ar"")"),"اختبار مفاتيح Paypal Checkout مثبتة.")</f>
        <v>اختبار مفاتيح Paypal Checkout مثبتة.</v>
      </c>
    </row>
    <row r="743" ht="15.75" customHeight="1">
      <c r="A743" s="1" t="s">
        <v>742</v>
      </c>
      <c r="B743" s="1" t="str">
        <f>IFERROR(__xludf.DUMMYFUNCTION("GOOGLETRANSLATE(A743, ""en"", ""ar"")"),"معرف العميل")</f>
        <v>معرف العميل</v>
      </c>
    </row>
    <row r="744" ht="15.75" customHeight="1">
      <c r="A744" s="1" t="s">
        <v>743</v>
      </c>
      <c r="B744" s="1" t="str">
        <f>IFERROR(__xludf.DUMMYFUNCTION("GOOGLETRANSLATE(A744, ""en"", ""ar"")"),"استخدم لايف")</f>
        <v>استخدم لايف</v>
      </c>
    </row>
    <row r="745" ht="15.75" customHeight="1">
      <c r="A745" s="1" t="s">
        <v>744</v>
      </c>
      <c r="B745" s="1" t="str">
        <f>IFERROR(__xludf.DUMMYFUNCTION("GOOGLETRANSLATE(A745, ""en"", ""ar"")"),"تم تثبيت مفاتيح Live Paypal Checkout.")</f>
        <v>تم تثبيت مفاتيح Live Paypal Checkout.</v>
      </c>
    </row>
    <row r="746" ht="15.75" customHeight="1">
      <c r="A746" s="1" t="s">
        <v>745</v>
      </c>
      <c r="B746" s="1" t="str">
        <f>IFERROR(__xludf.DUMMYFUNCTION("GOOGLETRANSLATE(A746, ""en"", ""ar"")"),"الترخيص الممتد مطلوب لاستخدام المفاتيح المباشرة")</f>
        <v>الترخيص الممتد مطلوب لاستخدام المفاتيح المباشرة</v>
      </c>
    </row>
    <row r="747" ht="15.75" customHeight="1">
      <c r="A747" s="1" t="s">
        <v>746</v>
      </c>
      <c r="B747" s="1" t="str">
        <f>IFERROR(__xludf.DUMMYFUNCTION("GOOGLETRANSLATE(A747, ""en"", ""ar"")"),"شريط")</f>
        <v>شريط</v>
      </c>
    </row>
    <row r="748" ht="15.75" customHeight="1">
      <c r="A748" s="1" t="s">
        <v>747</v>
      </c>
      <c r="B748" s="1" t="str">
        <f>IFERROR(__xludf.DUMMYFUNCTION("GOOGLETRANSLATE(A748, ""en"", ""ar"")"),"تمكين الخروج الشريط")</f>
        <v>تمكين الخروج الشريط</v>
      </c>
    </row>
    <row r="749" ht="15.75" customHeight="1">
      <c r="A749" s="1" t="s">
        <v>748</v>
      </c>
      <c r="B749" s="1" t="str">
        <f>IFERROR(__xludf.DUMMYFUNCTION("GOOGLETRANSLATE(A749, ""en"", ""ar"")"),"شريط URL Webhook")</f>
        <v>شريط URL Webhook</v>
      </c>
    </row>
    <row r="750" ht="15.75" customHeight="1">
      <c r="A750" s="1" t="s">
        <v>749</v>
      </c>
      <c r="B750" s="1" t="str">
        <f>IFERROR(__xludf.DUMMYFUNCTION("GOOGLETRANSLATE(A750, ""en"", ""ar"")"),"خطاف ويب")</f>
        <v>خطاف ويب</v>
      </c>
    </row>
    <row r="751" ht="15.75" customHeight="1">
      <c r="A751" s="1" t="s">
        <v>750</v>
      </c>
      <c r="B751" s="1" t="str">
        <f>IFERROR(__xludf.DUMMYFUNCTION("GOOGLETRANSLATE(A751, ""en"", ""ar"")"),"هام: من المهم جدًا أن تضيف خطاف الويب هذا إلى حساب Stripe، حيث يتم تحديث جميع معلومات الدفع باستخدام خطاف الويب هذا. انتقل إلى الرابط أدناه واتبع الخطوات")</f>
        <v>هام: من المهم جدًا أن تضيف خطاف الويب هذا إلى حساب Stripe، حيث يتم تحديث جميع معلومات الدفع باستخدام خطاف الويب هذا. انتقل إلى الرابط أدناه واتبع الخطوات</v>
      </c>
    </row>
    <row r="752" ht="15.75" customHeight="1">
      <c r="A752" s="1" t="s">
        <v>751</v>
      </c>
      <c r="B752" s="1" t="str">
        <f>IFERROR(__xludf.DUMMYFUNCTION("GOOGLETRANSLATE(A752, ""en"", ""ar"")"),"تم تثبيت مفاتيح اختبار الشريط Checkout.")</f>
        <v>تم تثبيت مفاتيح اختبار الشريط Checkout.</v>
      </c>
    </row>
    <row r="753" ht="15.75" customHeight="1">
      <c r="A753" s="1" t="s">
        <v>752</v>
      </c>
      <c r="B753" s="1" t="str">
        <f>IFERROR(__xludf.DUMMYFUNCTION("GOOGLETRANSLATE(A753, ""en"", ""ar"")"),"نشر المفتاح")</f>
        <v>نشر المفتاح</v>
      </c>
    </row>
    <row r="754" ht="15.75" customHeight="1">
      <c r="A754" s="1" t="s">
        <v>753</v>
      </c>
      <c r="B754" s="1" t="str">
        <f>IFERROR(__xludf.DUMMYFUNCTION("GOOGLETRANSLATE(A754, ""en"", ""ar"")"),"شريط Webhook السري")</f>
        <v>شريط Webhook السري</v>
      </c>
    </row>
    <row r="755" ht="15.75" customHeight="1">
      <c r="A755" s="1" t="s">
        <v>754</v>
      </c>
      <c r="B755" s="1" t="str">
        <f>IFERROR(__xludf.DUMMYFUNCTION("GOOGLETRANSLATE(A755, ""en"", ""ar"")"),"تم تثبيت مفاتيح Live Stripe Checkout.")</f>
        <v>تم تثبيت مفاتيح Live Stripe Checkout.</v>
      </c>
    </row>
    <row r="756" ht="15.75" customHeight="1">
      <c r="A756" s="1" t="s">
        <v>755</v>
      </c>
      <c r="B756" s="1" t="str">
        <f>IFERROR(__xludf.DUMMYFUNCTION("GOOGLETRANSLATE(A756, ""en"", ""ar"")"),"رازورباي")</f>
        <v>رازورباي</v>
      </c>
    </row>
    <row r="757" ht="15.75" customHeight="1">
      <c r="A757" s="1" t="s">
        <v>756</v>
      </c>
      <c r="B757" s="1" t="str">
        <f>IFERROR(__xludf.DUMMYFUNCTION("GOOGLETRANSLATE(A757, ""en"", ""ar"")"),"تمكين Razorpay الخروج")</f>
        <v>تمكين Razorpay الخروج</v>
      </c>
    </row>
    <row r="758" ht="15.75" customHeight="1">
      <c r="A758" s="1" t="s">
        <v>757</v>
      </c>
      <c r="B758" s="1" t="str">
        <f>IFERROR(__xludf.DUMMYFUNCTION("GOOGLETRANSLATE(A758, ""en"", ""ar"")"),"هام: من المهم جدًا أن تضيف خطاف الويب هذا إلى حساب Razorpay، حيث يتم تحديث جميع معلومات الدفع باستخدام خطاف الويب هذا. انتقل إلى الرابط أدناه واتبع الخطوات")</f>
        <v>هام: من المهم جدًا أن تضيف خطاف الويب هذا إلى حساب Razorpay، حيث يتم تحديث جميع معلومات الدفع باستخدام خطاف الويب هذا. انتقل إلى الرابط أدناه واتبع الخطوات</v>
      </c>
    </row>
    <row r="759" ht="15.75" customHeight="1">
      <c r="A759" s="1" t="s">
        <v>758</v>
      </c>
      <c r="B759" s="1" t="str">
        <f>IFERROR(__xludf.DUMMYFUNCTION("GOOGLETRANSLATE(A759, ""en"", ""ar"")"),"اختبار مفاتيح Razorpay Checkout المثبتة.")</f>
        <v>اختبار مفاتيح Razorpay Checkout المثبتة.</v>
      </c>
    </row>
    <row r="760" ht="15.75" customHeight="1">
      <c r="A760" s="1" t="s">
        <v>759</v>
      </c>
      <c r="B760" s="1" t="str">
        <f>IFERROR(__xludf.DUMMYFUNCTION("GOOGLETRANSLATE(A760, ""en"", ""ar"")"),"مفتاح رازورباي")</f>
        <v>مفتاح رازورباي</v>
      </c>
    </row>
    <row r="761" ht="15.75" customHeight="1">
      <c r="A761" s="1" t="s">
        <v>760</v>
      </c>
      <c r="B761" s="1" t="str">
        <f>IFERROR(__xludf.DUMMYFUNCTION("GOOGLETRANSLATE(A761, ""en"", ""ar"")"),"مفتاح Razorpay السري")</f>
        <v>مفتاح Razorpay السري</v>
      </c>
    </row>
    <row r="762" ht="15.75" customHeight="1">
      <c r="A762" s="1" t="s">
        <v>761</v>
      </c>
      <c r="B762" s="1" t="str">
        <f>IFERROR(__xludf.DUMMYFUNCTION("GOOGLETRANSLATE(A762, ""en"", ""ar"")"),"سر توقيع Webhook")</f>
        <v>سر توقيع Webhook</v>
      </c>
    </row>
    <row r="763" ht="15.75" customHeight="1">
      <c r="A763" s="1" t="s">
        <v>762</v>
      </c>
      <c r="B763" s="1" t="str">
        <f>IFERROR(__xludf.DUMMYFUNCTION("GOOGLETRANSLATE(A763, ""en"", ""ar"")"),"تم تثبيت مفاتيح Live Razorpay Checkout.")</f>
        <v>تم تثبيت مفاتيح Live Razorpay Checkout.</v>
      </c>
    </row>
    <row r="764" ht="15.75" customHeight="1">
      <c r="A764" s="1" t="s">
        <v>763</v>
      </c>
      <c r="B764" s="1" t="str">
        <f>IFERROR(__xludf.DUMMYFUNCTION("GOOGLETRANSLATE(A764, ""en"", ""ar"")"),"كوينجيت")</f>
        <v>كوينجيت</v>
      </c>
    </row>
    <row r="765" ht="15.75" customHeight="1">
      <c r="A765" s="1" t="s">
        <v>764</v>
      </c>
      <c r="B765" s="1" t="str">
        <f>IFERROR(__xludf.DUMMYFUNCTION("GOOGLETRANSLATE(A765, ""en"", ""ar"")"),"تمكين الخروج Coingate")</f>
        <v>تمكين الخروج Coingate</v>
      </c>
    </row>
    <row r="766" ht="15.75" customHeight="1">
      <c r="A766" s="1" t="s">
        <v>765</v>
      </c>
      <c r="B766" s="1" t="str">
        <f>IFERROR(__xludf.DUMMYFUNCTION("GOOGLETRANSLATE(A766, ""en"", ""ar"")"),"تم تثبيت اختبار Coingate Checkout Token.")</f>
        <v>تم تثبيت اختبار Coingate Checkout Token.</v>
      </c>
    </row>
    <row r="767" ht="15.75" customHeight="1">
      <c r="A767" s="1" t="s">
        <v>766</v>
      </c>
      <c r="B767" s="1" t="str">
        <f>IFERROR(__xludf.DUMMYFUNCTION("GOOGLETRANSLATE(A767, ""en"", ""ar"")"),"رمز اختبار Coingate")</f>
        <v>رمز اختبار Coingate</v>
      </c>
    </row>
    <row r="768" ht="15.75" customHeight="1">
      <c r="A768" s="1" t="s">
        <v>767</v>
      </c>
      <c r="B768" s="1" t="str">
        <f>IFERROR(__xludf.DUMMYFUNCTION("GOOGLETRANSLATE(A768, ""en"", ""ar"")"),"تم تثبيت Live Coingate Checkout Token.")</f>
        <v>تم تثبيت Live Coingate Checkout Token.</v>
      </c>
    </row>
    <row r="769" ht="15.75" customHeight="1">
      <c r="A769" s="1" t="s">
        <v>768</v>
      </c>
      <c r="B769" s="1" t="str">
        <f>IFERROR(__xludf.DUMMYFUNCTION("GOOGLETRANSLATE(A769, ""en"", ""ar"")"),"كوينجيت لايف توكن")</f>
        <v>كوينجيت لايف توكن</v>
      </c>
    </row>
    <row r="770" ht="15.75" customHeight="1">
      <c r="A770" s="1" t="s">
        <v>769</v>
      </c>
      <c r="B770" s="1" t="str">
        <f>IFERROR(__xludf.DUMMYFUNCTION("GOOGLETRANSLATE(A770, ""en"", ""ar"")"),"تشفير")</f>
        <v>تشفير</v>
      </c>
    </row>
    <row r="771" ht="15.75" customHeight="1">
      <c r="A771" s="1" t="s">
        <v>770</v>
      </c>
      <c r="B771" s="1" t="str">
        <f>IFERROR(__xludf.DUMMYFUNCTION("GOOGLETRANSLATE(A771, ""en"", ""ar"")"),"تمكين الخروج التشفير")</f>
        <v>تمكين الخروج التشفير</v>
      </c>
    </row>
    <row r="772" ht="15.75" customHeight="1">
      <c r="A772" s="1" t="s">
        <v>771</v>
      </c>
      <c r="B772" s="1" t="str">
        <f>IFERROR(__xludf.DUMMYFUNCTION("GOOGLETRANSLATE(A772, ""en"", ""ar"")"),"هام: من المهم جدًا إضافة خطاف الويب هذا إلى حساب Crypto، حيث يتم تحديث جميع معلومات الدفع باستخدام خطاف الويب هذا. انتقل إلى الرابط أدناه واتبع الخطوات")</f>
        <v>هام: من المهم جدًا إضافة خطاف الويب هذا إلى حساب Crypto، حيث يتم تحديث جميع معلومات الدفع باستخدام خطاف الويب هذا. انتقل إلى الرابط أدناه واتبع الخطوات</v>
      </c>
    </row>
    <row r="773" ht="15.75" customHeight="1">
      <c r="A773" s="1" t="s">
        <v>772</v>
      </c>
      <c r="B773" s="1" t="str">
        <f>IFERROR(__xludf.DUMMYFUNCTION("GOOGLETRANSLATE(A773, ""en"", ""ar"")"),"تم تثبيت اختبار Crypto Checkout Token.")</f>
        <v>تم تثبيت اختبار Crypto Checkout Token.</v>
      </c>
    </row>
    <row r="774" ht="15.75" customHeight="1">
      <c r="A774" s="1" t="s">
        <v>773</v>
      </c>
      <c r="B774" s="1" t="str">
        <f>IFERROR(__xludf.DUMMYFUNCTION("GOOGLETRANSLATE(A774, ""en"", ""ar"")"),"رمز اختبار التشفير")</f>
        <v>رمز اختبار التشفير</v>
      </c>
    </row>
    <row r="775" ht="15.75" customHeight="1">
      <c r="A775" s="1" t="s">
        <v>774</v>
      </c>
      <c r="B775" s="1" t="str">
        <f>IFERROR(__xludf.DUMMYFUNCTION("GOOGLETRANSLATE(A775, ""en"", ""ar"")"),"مفتاح التشفير السري")</f>
        <v>مفتاح التشفير السري</v>
      </c>
    </row>
    <row r="776" ht="15.75" customHeight="1">
      <c r="A776" s="1" t="s">
        <v>775</v>
      </c>
      <c r="B776" s="1" t="str">
        <f>IFERROR(__xludf.DUMMYFUNCTION("GOOGLETRANSLATE(A776, ""en"", ""ar"")"),"تشفير Webhook السري")</f>
        <v>تشفير Webhook السري</v>
      </c>
    </row>
    <row r="777" ht="15.75" customHeight="1">
      <c r="A777" s="1" t="s">
        <v>776</v>
      </c>
      <c r="B777" s="1" t="str">
        <f>IFERROR(__xludf.DUMMYFUNCTION("GOOGLETRANSLATE(A777, ""en"", ""ar"")"),"تم تثبيت Live Crypto Checkout Token.")</f>
        <v>تم تثبيت Live Crypto Checkout Token.</v>
      </c>
    </row>
    <row r="778" ht="15.75" customHeight="1">
      <c r="A778" s="1" t="s">
        <v>777</v>
      </c>
      <c r="B778" s="1" t="str">
        <f>IFERROR(__xludf.DUMMYFUNCTION("GOOGLETRANSLATE(A778, ""en"", ""ar"")"),"التشفير المباشر رمز")</f>
        <v>التشفير المباشر رمز</v>
      </c>
    </row>
    <row r="779" ht="15.75" customHeight="1">
      <c r="A779" s="1" t="s">
        <v>778</v>
      </c>
      <c r="B779" s="1" t="str">
        <f>IFERROR(__xludf.DUMMYFUNCTION("GOOGLETRANSLATE(A779, ""en"", ""ar"")"),"إعدادات الميزة")</f>
        <v>إعدادات الميزة</v>
      </c>
    </row>
    <row r="780" ht="15.75" customHeight="1">
      <c r="A780" s="1" t="s">
        <v>779</v>
      </c>
      <c r="B780" s="1" t="str">
        <f>IFERROR(__xludf.DUMMYFUNCTION("GOOGLETRANSLATE(A780, ""en"", ""ar"")"),"الحد اليومي للقاء للمستخدمين العاديين")</f>
        <v>الحد اليومي للقاء للمستخدمين العاديين</v>
      </c>
    </row>
    <row r="781" ht="15.75" customHeight="1">
      <c r="A781" s="1" t="s">
        <v>780</v>
      </c>
      <c r="B781" s="1" t="str">
        <f>IFERROR(__xludf.DUMMYFUNCTION("GOOGLETRANSLATE(A781, ""en"", ""ar"")"),"مستخدم اللقاء اليومي")</f>
        <v>مستخدم اللقاء اليومي</v>
      </c>
    </row>
    <row r="782" ht="15.75" customHeight="1">
      <c r="A782" s="1" t="s">
        <v>781</v>
      </c>
      <c r="B782" s="1" t="str">
        <f>IFERROR(__xludf.DUMMYFUNCTION("GOOGLETRANSLATE(A782, ""en"", ""ar"")"),"إعدادات الخطة المميزة")</f>
        <v>إعدادات الخطة المميزة</v>
      </c>
    </row>
    <row r="783" ht="15.75" customHeight="1">
      <c r="A783" s="1" t="s">
        <v>782</v>
      </c>
      <c r="B783" s="1" t="str">
        <f>IFERROR(__xludf.DUMMYFUNCTION("GOOGLETRANSLATE(A783, ""en"", ""ar"")"),"سعر الائتمان")</f>
        <v>سعر الائتمان</v>
      </c>
    </row>
    <row r="784" ht="15.75" customHeight="1">
      <c r="A784" s="1" t="s">
        <v>783</v>
      </c>
      <c r="B784" s="1" t="str">
        <f>IFERROR(__xludf.DUMMYFUNCTION("GOOGLETRANSLATE(A784, ""en"", ""ar"")"),"الاعتمادات")</f>
        <v>الاعتمادات</v>
      </c>
    </row>
    <row r="785" ht="15.75" customHeight="1">
      <c r="A785" s="1" t="s">
        <v>784</v>
      </c>
      <c r="B785" s="1" t="str">
        <f>IFERROR(__xludf.DUMMYFUNCTION("GOOGLETRANSLATE(A785, ""en"", ""ar"")"),"إعدادات")</f>
        <v>إعدادات</v>
      </c>
    </row>
    <row r="786" ht="15.75" customHeight="1">
      <c r="A786" s="1" t="s">
        <v>785</v>
      </c>
      <c r="B786" s="1" t="str">
        <f>IFERROR(__xludf.DUMMYFUNCTION("GOOGLETRANSLATE(A786, ""en"", ""ar"")"),"إعدادات تسجيل الدخول الاجتماعي")</f>
        <v>إعدادات تسجيل الدخول الاجتماعي</v>
      </c>
    </row>
    <row r="787" ht="15.75" customHeight="1">
      <c r="A787" s="1" t="s">
        <v>786</v>
      </c>
      <c r="B787" s="1" t="str">
        <f>IFERROR(__xludf.DUMMYFUNCTION("GOOGLETRANSLATE(A787, ""en"", ""ar"")"),"السماح بتسجيل الدخول إلى الفيسبوك")</f>
        <v>السماح بتسجيل الدخول إلى الفيسبوك</v>
      </c>
    </row>
    <row r="788" ht="15.75" customHeight="1">
      <c r="A788" s="1" t="s">
        <v>787</v>
      </c>
      <c r="B788" s="1" t="str">
        <f>IFERROR(__xludf.DUMMYFUNCTION("GOOGLETRANSLATE(A788, ""en"", ""ar"")"),"تم تثبيت مفاتيح الفيسبوك.")</f>
        <v>تم تثبيت مفاتيح الفيسبوك.</v>
      </c>
    </row>
    <row r="789" ht="15.75" customHeight="1">
      <c r="A789" s="1" t="s">
        <v>788</v>
      </c>
      <c r="B789" s="1" t="str">
        <f>IFERROR(__xludf.DUMMYFUNCTION("GOOGLETRANSLATE(A789, ""en"", ""ar"")"),"معرف تطبيق فيسبوك")</f>
        <v>معرف تطبيق فيسبوك</v>
      </c>
    </row>
    <row r="790" ht="15.75" customHeight="1">
      <c r="A790" s="1" t="s">
        <v>789</v>
      </c>
      <c r="B790" s="1" t="str">
        <f>IFERROR(__xludf.DUMMYFUNCTION("GOOGLETRANSLATE(A790, ""en"", ""ar"")"),"أضف معرف تطبيق فيسبوك الخاص بك")</f>
        <v>أضف معرف تطبيق فيسبوك الخاص بك</v>
      </c>
    </row>
    <row r="791" ht="15.75" customHeight="1">
      <c r="A791" s="1" t="s">
        <v>790</v>
      </c>
      <c r="B791" s="1" t="str">
        <f>IFERROR(__xludf.DUMMYFUNCTION("GOOGLETRANSLATE(A791, ""en"", ""ar"")"),"سر تطبيق الفيسبوك")</f>
        <v>سر تطبيق الفيسبوك</v>
      </c>
    </row>
    <row r="792" ht="15.75" customHeight="1">
      <c r="A792" s="1" t="s">
        <v>791</v>
      </c>
      <c r="B792" s="1" t="str">
        <f>IFERROR(__xludf.DUMMYFUNCTION("GOOGLETRANSLATE(A792, ""en"", ""ar"")"),"أضف سر تطبيق الفيسبوك الخاص بك")</f>
        <v>أضف سر تطبيق الفيسبوك الخاص بك</v>
      </c>
    </row>
    <row r="793" ht="15.75" customHeight="1">
      <c r="A793" s="1" t="s">
        <v>792</v>
      </c>
      <c r="B793" s="1" t="str">
        <f>IFERROR(__xludf.DUMMYFUNCTION("GOOGLETRANSLATE(A793, ""en"", ""ar"")"),"عنوان URL لرد الاتصال")</f>
        <v>عنوان URL لرد الاتصال</v>
      </c>
    </row>
    <row r="794" ht="15.75" customHeight="1">
      <c r="A794" s="1" t="s">
        <v>793</v>
      </c>
      <c r="B794" s="1" t="str">
        <f>IFERROR(__xludf.DUMMYFUNCTION("GOOGLETRANSLATE(A794, ""en"", ""ar"")"),"السماح بتسجيل الدخول إلى جوجل")</f>
        <v>السماح بتسجيل الدخول إلى جوجل</v>
      </c>
    </row>
    <row r="795" ht="15.75" customHeight="1">
      <c r="A795" s="1" t="s">
        <v>794</v>
      </c>
      <c r="B795" s="1" t="str">
        <f>IFERROR(__xludf.DUMMYFUNCTION("GOOGLETRANSLATE(A795, ""en"", ""ar"")"),"تم تثبيت مفاتيح جوجل.")</f>
        <v>تم تثبيت مفاتيح جوجل.</v>
      </c>
    </row>
    <row r="796" ht="15.75" customHeight="1">
      <c r="A796" s="1" t="s">
        <v>795</v>
      </c>
      <c r="B796" s="1" t="str">
        <f>IFERROR(__xludf.DUMMYFUNCTION("GOOGLETRANSLATE(A796, ""en"", ""ar"")"),"معرف عميل جوجل")</f>
        <v>معرف عميل جوجل</v>
      </c>
    </row>
    <row r="797" ht="15.75" customHeight="1">
      <c r="A797" s="1" t="s">
        <v>796</v>
      </c>
      <c r="B797" s="1" t="str">
        <f>IFERROR(__xludf.DUMMYFUNCTION("GOOGLETRANSLATE(A797, ""en"", ""ar"")"),"أضف معرف عميل Google الخاص بك")</f>
        <v>أضف معرف عميل Google الخاص بك</v>
      </c>
    </row>
    <row r="798" ht="15.75" customHeight="1">
      <c r="A798" s="1" t="s">
        <v>797</v>
      </c>
      <c r="B798" s="1" t="str">
        <f>IFERROR(__xludf.DUMMYFUNCTION("GOOGLETRANSLATE(A798, ""en"", ""ar"")"),"سر عميل جوجل")</f>
        <v>سر عميل جوجل</v>
      </c>
    </row>
    <row r="799" ht="15.75" customHeight="1">
      <c r="A799" s="1" t="s">
        <v>798</v>
      </c>
      <c r="B799" s="1" t="str">
        <f>IFERROR(__xludf.DUMMYFUNCTION("GOOGLETRANSLATE(A799, ""en"", ""ar"")"),"أضف سر عميل Google الخاص بك")</f>
        <v>أضف سر عميل Google الخاص بك</v>
      </c>
    </row>
    <row r="800" ht="15.75" customHeight="1">
      <c r="A800" s="1" t="s">
        <v>799</v>
      </c>
      <c r="B800" s="1" t="str">
        <f>IFERROR(__xludf.DUMMYFUNCTION("GOOGLETRANSLATE(A800, ""en"", ""ar"")"),"إعدادات المستخدم")</f>
        <v>إعدادات المستخدم</v>
      </c>
    </row>
    <row r="801" ht="15.75" customHeight="1">
      <c r="A801" s="1" t="s">
        <v>800</v>
      </c>
      <c r="B801" s="1" t="str">
        <f>IFERROR(__xludf.DUMMYFUNCTION("GOOGLETRANSLATE(A801, ""en"", ""ar"")"),"مطلوب تفعيل البريد الإلكتروني للمستخدم الجديد")</f>
        <v>مطلوب تفعيل البريد الإلكتروني للمستخدم الجديد</v>
      </c>
    </row>
    <row r="802" ht="15.75" customHeight="1">
      <c r="A802" s="1" t="s">
        <v>801</v>
      </c>
      <c r="B802" s="1" t="str">
        <f>IFERROR(__xludf.DUMMYFUNCTION("GOOGLETRANSLATE(A802, ""en"", ""ar"")"),"ملحوظة:")</f>
        <v>ملحوظة:</v>
      </c>
    </row>
    <row r="803" ht="15.75" customHeight="1">
      <c r="A803" s="1" t="s">
        <v>802</v>
      </c>
      <c r="B803" s="1" t="str">
        <f>IFERROR(__xludf.DUMMYFUNCTION("GOOGLETRANSLATE(A803, ""en"", ""ar"")"),"لتحديث محتوى بريد التنشيط الإلكتروني، يتعين عليك تعديل الملف /resources/views/emails/account/activation.blade.php.")</f>
        <v>لتحديث محتوى بريد التنشيط الإلكتروني، يتعين عليك تعديل الملف /resources/views/emails/account/activation.blade.php.</v>
      </c>
    </row>
    <row r="804" ht="15.75" customHeight="1">
      <c r="A804" s="1" t="s">
        <v>803</v>
      </c>
      <c r="B804" s="1" t="str">
        <f>IFERROR(__xludf.DUMMYFUNCTION("GOOGLETRANSLATE(A804, ""en"", ""ar"")"),"التنشيط مطلوب لتغيير البريد الإلكتروني")</f>
        <v>التنشيط مطلوب لتغيير البريد الإلكتروني</v>
      </c>
    </row>
    <row r="805" ht="15.75" customHeight="1">
      <c r="A805" s="1" t="s">
        <v>804</v>
      </c>
      <c r="B805" s="1" t="str">
        <f>IFERROR(__xludf.DUMMYFUNCTION("GOOGLETRANSLATE(A805, ""en"", ""ar"")"),"لتحديث محتوى البريد الإلكتروني الترحيبي، يتعين عليك تعديل الملف /resources/views/emails/account/new-email-activation.blade.php.")</f>
        <v>لتحديث محتوى البريد الإلكتروني الترحيبي، يتعين عليك تعديل الملف /resources/views/emails/account/new-email-activation.blade.php.</v>
      </c>
    </row>
    <row r="806" ht="15.75" customHeight="1">
      <c r="A806" s="1" t="s">
        <v>805</v>
      </c>
      <c r="B806" s="1" t="str">
        <f>IFERROR(__xludf.DUMMYFUNCTION("GOOGLETRANSLATE(A806, ""en"", ""ar"")"),"أرسل بريدًا إلكترونيًا ترحيبيًا للمستخدمين المسجلين حديثًا")</f>
        <v>أرسل بريدًا إلكترونيًا ترحيبيًا للمستخدمين المسجلين حديثًا</v>
      </c>
    </row>
    <row r="807" ht="15.75" customHeight="1">
      <c r="A807" s="1" t="s">
        <v>806</v>
      </c>
      <c r="B807" s="1" t="str">
        <f>IFERROR(__xludf.DUMMYFUNCTION("GOOGLETRANSLATE(A807, ""en"", ""ar"")"),"لتحديث محتوى البريد الإلكتروني الترحيبي، يتعين عليك تعديل الملف /resources/views/emails/account/welcome.blade.php.")</f>
        <v>لتحديث محتوى البريد الإلكتروني الترحيبي، يتعين عليك تعديل الملف /resources/views/emails/account/welcome.blade.php.</v>
      </c>
    </row>
    <row r="808" ht="15.75" customHeight="1">
      <c r="A808" s="1" t="s">
        <v>807</v>
      </c>
      <c r="B808" s="1" t="str">
        <f>IFERROR(__xludf.DUMMYFUNCTION("GOOGLETRANSLATE(A808, ""en"", ""ar"")"),"قم بتضمين المشرف في نتيجة البحث واللقاء والمستخدمين العشوائيين والمستخدمين المميزين")</f>
        <v>قم بتضمين المشرف في نتيجة البحث واللقاء والمستخدمين العشوائيين والمستخدمين المميزين</v>
      </c>
    </row>
    <row r="809" ht="15.75" customHeight="1">
      <c r="A809" s="1" t="s">
        <v>808</v>
      </c>
      <c r="B809" s="1" t="str">
        <f>IFERROR(__xludf.DUMMYFUNCTION("GOOGLETRANSLATE(A809, ""en"", ""ar"")"),"عرض رقم الجوال")</f>
        <v>عرض رقم الجوال</v>
      </c>
    </row>
    <row r="810" ht="15.75" customHeight="1">
      <c r="A810" s="1" t="s">
        <v>809</v>
      </c>
      <c r="B810" s="1" t="str">
        <f>IFERROR(__xludf.DUMMYFUNCTION("GOOGLETRANSLATE(A810, ""en"", ""ar"")"),"تخصيص اعتمادات المكافأة")</f>
        <v>تخصيص اعتمادات المكافأة</v>
      </c>
    </row>
    <row r="811" ht="15.75" customHeight="1">
      <c r="A811" s="1" t="s">
        <v>810</v>
      </c>
      <c r="B811" s="1" t="str">
        <f>IFERROR(__xludf.DUMMYFUNCTION("GOOGLETRANSLATE(A811, ""en"", ""ar"")"),"كم عدد النقاط المجانية التي تريد تقديمها للمستخدم المسجل حديثًا؟")</f>
        <v>كم عدد النقاط المجانية التي تريد تقديمها للمستخدم المسجل حديثًا؟</v>
      </c>
    </row>
    <row r="812" ht="15.75" customHeight="1">
      <c r="A812" s="1" t="s">
        <v>811</v>
      </c>
      <c r="B812" s="1" t="str">
        <f>IFERROR(__xludf.DUMMYFUNCTION("GOOGLETRANSLATE(A812, ""en"", ""ar"")"),"عناوين URL")</f>
        <v>عناوين URL</v>
      </c>
    </row>
    <row r="813" ht="15.75" customHeight="1">
      <c r="A813" s="1" t="s">
        <v>812</v>
      </c>
      <c r="B813" s="1" t="str">
        <f>IFERROR(__xludf.DUMMYFUNCTION("GOOGLETRANSLATE(A813, ""en"", ""ar"")"),"نصيحة:")</f>
        <v>نصيحة:</v>
      </c>
    </row>
    <row r="814" ht="15.75" customHeight="1">
      <c r="A814" s="1" t="s">
        <v>813</v>
      </c>
      <c r="B814" s="1" t="str">
        <f>IFERROR(__xludf.DUMMYFUNCTION("GOOGLETRANSLATE(A814, ""en"", ""ar"")"),"يمكنك استخدام أي عناوين URL خارجية لذلك، وبدلاً من ذلك يمكنك إنشاء صفحات واستخدام هذا الرابط هنا للحصول على الشروط والأحكام وسياسة الخصوصية.")</f>
        <v>يمكنك استخدام أي عناوين URL خارجية لذلك، وبدلاً من ذلك يمكنك إنشاء صفحات واستخدام هذا الرابط هنا للحصول على الشروط والأحكام وسياسة الخصوصية.</v>
      </c>
    </row>
    <row r="815" ht="15.75" customHeight="1">
      <c r="A815" s="1" t="s">
        <v>814</v>
      </c>
      <c r="B815" s="1" t="str">
        <f>IFERROR(__xludf.DUMMYFUNCTION("GOOGLETRANSLATE(A815, ""en"", ""ar"")"),"الشروط والأحكام")</f>
        <v>الشروط والأحكام</v>
      </c>
    </row>
    <row r="816" ht="15.75" customHeight="1">
      <c r="A816" s="1" t="s">
        <v>815</v>
      </c>
      <c r="B816" s="1" t="str">
        <f>IFERROR(__xludf.DUMMYFUNCTION("GOOGLETRANSLATE(A816, ""en"", ""ar"")"),"ستستخدم صفحة التسجيل عنوان URL هذا حتى يتمكن المستخدم من قراءة الشروط والأحكام.")</f>
        <v>ستستخدم صفحة التسجيل عنوان URL هذا حتى يتمكن المستخدم من قراءة الشروط والأحكام.</v>
      </c>
    </row>
    <row r="817" ht="15.75" customHeight="1">
      <c r="A817" s="1" t="s">
        <v>816</v>
      </c>
      <c r="B817" s="1" t="str">
        <f>IFERROR(__xludf.DUMMYFUNCTION("GOOGLETRANSLATE(A817, ""en"", ""ar"")"),"سياسة الخصوصية")</f>
        <v>سياسة الخصوصية</v>
      </c>
    </row>
    <row r="818" ht="15.75" customHeight="1">
      <c r="A818" s="1" t="s">
        <v>817</v>
      </c>
      <c r="B818" s="1" t="str">
        <f>IFERROR(__xludf.DUMMYFUNCTION("GOOGLETRANSLATE(A818, ""en"", ""ar"")"),"ستستخدم صفحة سياسة الخصوصية عنوان url هذا حتى يتمكن المستخدم من قراءته.")</f>
        <v>ستستخدم صفحة سياسة الخصوصية عنوان url هذا حتى يتمكن المستخدم من قراءته.</v>
      </c>
    </row>
    <row r="819" ht="15.75" customHeight="1">
      <c r="A819" s="1" t="s">
        <v>818</v>
      </c>
      <c r="B819" s="1" t="str">
        <f>IFERROR(__xludf.DUMMYFUNCTION("GOOGLETRANSLATE(A819, ""en"", ""ar"")"),"تقييد صور المستخدم")</f>
        <v>تقييد صور المستخدم</v>
      </c>
    </row>
    <row r="820" ht="15.75" customHeight="1">
      <c r="A820" s="1" t="s">
        <v>819</v>
      </c>
      <c r="B820" s="1" t="str">
        <f>IFERROR(__xludf.DUMMYFUNCTION("GOOGLETRANSLATE(A820, ""en"", ""ar"")"),"الحد الأقصى من الصور التي تريد السماح للمستخدم بتحميلها في قسم الصور.")</f>
        <v>الحد الأقصى من الصور التي تريد السماح للمستخدم بتحميلها في قسم الصور.</v>
      </c>
    </row>
    <row r="821" ht="15.75" customHeight="1">
      <c r="A821" s="1" t="s">
        <v>820</v>
      </c>
      <c r="B821" s="1" t="str">
        <f>IFERROR(__xludf.DUMMYFUNCTION("GOOGLETRANSLATE(A821, ""en"", ""ar"")"),"السماح للمستخدم بتسجيل الدخول باستخدام رقم الهاتف المحمول")</f>
        <v>السماح للمستخدم بتسجيل الدخول باستخدام رقم الهاتف المحمول</v>
      </c>
    </row>
    <row r="822" ht="15.75" customHeight="1">
      <c r="A822" s="1" t="s">
        <v>821</v>
      </c>
      <c r="B822" s="1" t="str">
        <f>IFERROR(__xludf.DUMMYFUNCTION("GOOGLETRANSLATE(A822, ""en"", ""ar"")"),"سيؤدي تمكينه إلى السماح للمستخدم بتسجيل الدخول باستخدام رقم الهاتف المحمول بالإضافة إلى البريد الإلكتروني واسم المستخدم")</f>
        <v>سيؤدي تمكينه إلى السماح للمستخدم بتسجيل الدخول باستخدام رقم الهاتف المحمول بالإضافة إلى البريد الإلكتروني واسم المستخدم</v>
      </c>
    </row>
    <row r="823" ht="15.75" customHeight="1">
      <c r="A823" s="1" t="s">
        <v>822</v>
      </c>
      <c r="B823" s="1" t="str">
        <f>IFERROR(__xludf.DUMMYFUNCTION("GOOGLETRANSLATE(A823, ""en"", ""ar"")"),"تمكين تسجيل الدخول لمرة واحدة")</f>
        <v>تمكين تسجيل الدخول لمرة واحدة</v>
      </c>
    </row>
    <row r="824" ht="15.75" customHeight="1">
      <c r="A824" s="1" t="s">
        <v>823</v>
      </c>
      <c r="B824" s="1" t="str">
        <f>IFERROR(__xludf.DUMMYFUNCTION("GOOGLETRANSLATE(A824, ""en"", ""ar"")"),"بالنسبة لـ SMS OTP، يجب أن يكون لديك بوابة SMS عاملة تم تكوينها من إعدادات البريد الإلكتروني والرسائل النصية القصيرة.")</f>
        <v>بالنسبة لـ SMS OTP، يجب أن يكون لديك بوابة SMS عاملة تم تكوينها من إعدادات البريد الإلكتروني والرسائل النصية القصيرة.</v>
      </c>
    </row>
    <row r="825" ht="15.75" customHeight="1">
      <c r="A825" s="1" t="s">
        <v>824</v>
      </c>
      <c r="B825" s="1" t="str">
        <f>IFERROR(__xludf.DUMMYFUNCTION("GOOGLETRANSLATE(A825, ""en"", ""ar"")"),"إضافة حزمة الائتمان")</f>
        <v>إضافة حزمة الائتمان</v>
      </c>
    </row>
    <row r="826" ht="15.75" customHeight="1">
      <c r="A826" s="1" t="s">
        <v>825</v>
      </c>
      <c r="B826" s="1" t="str">
        <f>IFERROR(__xludf.DUMMYFUNCTION("GOOGLETRANSLATE(A826, ""en"", ""ar"")"),"إدارة حزم الائتمان")</f>
        <v>إدارة حزم الائتمان</v>
      </c>
    </row>
    <row r="827" ht="15.75" customHeight="1">
      <c r="A827" s="1" t="s">
        <v>826</v>
      </c>
      <c r="B827" s="1" t="str">
        <f>IFERROR(__xludf.DUMMYFUNCTION("GOOGLETRANSLATE(A827, ""en"", ""ar"")"),"العودة إلى حزم الائتمان")</f>
        <v>العودة إلى حزم الائتمان</v>
      </c>
    </row>
    <row r="828" ht="15.75" customHeight="1">
      <c r="A828" s="1" t="s">
        <v>827</v>
      </c>
      <c r="B828" s="1" t="str">
        <f>IFERROR(__xludf.DUMMYFUNCTION("GOOGLETRANSLATE(A828, ""en"", ""ar"")"),"عنوان")</f>
        <v>عنوان</v>
      </c>
    </row>
    <row r="829" ht="15.75" customHeight="1">
      <c r="A829" s="1" t="s">
        <v>828</v>
      </c>
      <c r="B829" s="1" t="str">
        <f>IFERROR(__xludf.DUMMYFUNCTION("GOOGLETRANSLATE(A829, ""en"", ""ar"")"),"سعر")</f>
        <v>سعر</v>
      </c>
    </row>
    <row r="830" ht="15.75" customHeight="1">
      <c r="A830" s="1" t="s">
        <v>829</v>
      </c>
      <c r="B830" s="1" t="str">
        <f>IFERROR(__xludf.DUMMYFUNCTION("GOOGLETRANSLATE(A830, ""en"", ""ar"")"),"تحرير حزمة الائتمان")</f>
        <v>تحرير حزمة الائتمان</v>
      </c>
    </row>
    <row r="831" ht="15.75" customHeight="1">
      <c r="A831" s="1" t="s">
        <v>830</v>
      </c>
      <c r="B831" s="1" t="str">
        <f>IFERROR(__xludf.DUMMYFUNCTION("GOOGLETRANSLATE(A831, ""en"", ""ar"")"),"إضافة حزمة ائتمانية جديدة")</f>
        <v>إضافة حزمة ائتمانية جديدة</v>
      </c>
    </row>
    <row r="832" ht="15.75" customHeight="1">
      <c r="A832" s="1" t="s">
        <v>831</v>
      </c>
      <c r="B832" s="1" t="str">
        <f>IFERROR(__xludf.DUMMYFUNCTION("GOOGLETRANSLATE(A832, ""en"", ""ar"")"),"صورة")</f>
        <v>صورة</v>
      </c>
    </row>
    <row r="833" ht="15.75" customHeight="1">
      <c r="A833" s="1" t="s">
        <v>832</v>
      </c>
      <c r="B833" s="1" t="str">
        <f>IFERROR(__xludf.DUMMYFUNCTION("GOOGLETRANSLATE(A833, ""en"", ""ar"")"),"يُستخدم مع Google وApple في معرف منتج شراء التطبيق")</f>
        <v>يُستخدم مع Google وApple في معرف منتج شراء التطبيق</v>
      </c>
    </row>
    <row r="834" ht="15.75" customHeight="1">
      <c r="A834" s="1" t="s">
        <v>833</v>
      </c>
      <c r="B834" s="1" t="str">
        <f>IFERROR(__xludf.DUMMYFUNCTION("GOOGLETRANSLATE(A834, ""en"", ""ar"")"),"معرف الحزمة")</f>
        <v>معرف الحزمة</v>
      </c>
    </row>
    <row r="835" ht="15.75" customHeight="1">
      <c r="A835" s="1" t="s">
        <v>834</v>
      </c>
      <c r="B835" s="1" t="str">
        <f>IFERROR(__xludf.DUMMYFUNCTION("GOOGLETRANSLATE(A835, ""en"", ""ar"")"),"يحرر")</f>
        <v>يحرر</v>
      </c>
    </row>
    <row r="836" ht="15.75" customHeight="1">
      <c r="A836" s="1" t="s">
        <v>835</v>
      </c>
      <c r="B836" s="1" t="str">
        <f>IFERROR(__xludf.DUMMYFUNCTION("GOOGLETRANSLATE(A836, ""en"", ""ar"")"),"يمسح")</f>
        <v>يمسح</v>
      </c>
    </row>
    <row r="837" ht="15.75" customHeight="1">
      <c r="A837" s="1" t="s">
        <v>836</v>
      </c>
      <c r="B837" s="1" t="str">
        <f>IFERROR(__xludf.DUMMYFUNCTION("GOOGLETRANSLATE(A837, ""en"", ""ar"")"),"لوحة القيادة")</f>
        <v>لوحة القيادة</v>
      </c>
    </row>
    <row r="838" ht="15.75" customHeight="1">
      <c r="A838" s="1" t="s">
        <v>837</v>
      </c>
      <c r="B838" s="1" t="str">
        <f>IFERROR(__xludf.DUMMYFUNCTION("GOOGLETRANSLATE(A838, ""en"", ""ar"")"),"المستخدمين على الانترنت")</f>
        <v>المستخدمين على الانترنت</v>
      </c>
    </row>
    <row r="839" ht="15.75" customHeight="1">
      <c r="A839" s="1" t="s">
        <v>838</v>
      </c>
      <c r="B839" s="1" t="str">
        <f>IFERROR(__xludf.DUMMYFUNCTION("GOOGLETRANSLATE(A839, ""en"", ""ar"")"),"__عدد المستخدمين عبر الإنترنت__")</f>
        <v>__عدد المستخدمين عبر الإنترنت__</v>
      </c>
    </row>
    <row r="840" ht="15.75" customHeight="1">
      <c r="A840" s="1" t="s">
        <v>839</v>
      </c>
      <c r="B840" s="1" t="str">
        <f>IFERROR(__xludf.DUMMYFUNCTION("GOOGLETRANSLATE(A840, ""en"", ""ar"")"),"المستخدمون النشطون")</f>
        <v>المستخدمون النشطون</v>
      </c>
    </row>
    <row r="841" ht="15.75" customHeight="1">
      <c r="A841" s="1" t="s">
        <v>840</v>
      </c>
      <c r="B841" s="1" t="str">
        <f>IFERROR(__xludf.DUMMYFUNCTION("GOOGLETRANSLATE(A841, ""en"", ""ar"")"),"__عدد المستخدمين النشطين__")</f>
        <v>__عدد المستخدمين النشطين__</v>
      </c>
    </row>
    <row r="842" ht="15.75" customHeight="1">
      <c r="A842" s="1" t="s">
        <v>841</v>
      </c>
      <c r="B842" s="1" t="str">
        <f>IFERROR(__xludf.DUMMYFUNCTION("GOOGLETRANSLATE(A842, ""en"", ""ar"")"),"المستخدمون غير النشطين")</f>
        <v>المستخدمون غير النشطين</v>
      </c>
    </row>
    <row r="843" ht="15.75" customHeight="1">
      <c r="A843" s="1" t="s">
        <v>842</v>
      </c>
      <c r="B843" s="1" t="str">
        <f>IFERROR(__xludf.DUMMYFUNCTION("GOOGLETRANSLATE(A843, ""en"", ""ar"")"),"__عدد المستخدمين غير النشطين__")</f>
        <v>__عدد المستخدمين غير النشطين__</v>
      </c>
    </row>
    <row r="844" ht="15.75" customHeight="1">
      <c r="A844" s="1" t="s">
        <v>843</v>
      </c>
      <c r="B844" s="1" t="str">
        <f>IFERROR(__xludf.DUMMYFUNCTION("GOOGLETRANSLATE(A844, ""en"", ""ar"")"),"المستخدمون المحظورون")</f>
        <v>المستخدمون المحظورون</v>
      </c>
    </row>
    <row r="845" ht="15.75" customHeight="1">
      <c r="A845" s="1" t="s">
        <v>844</v>
      </c>
      <c r="B845" s="1" t="str">
        <f>IFERROR(__xludf.DUMMYFUNCTION("GOOGLETRANSLATE(A845, ""en"", ""ar"")"),"__عدد المستخدمين المحظورين__")</f>
        <v>__عدد المستخدمين المحظورين__</v>
      </c>
    </row>
    <row r="846" ht="15.75" customHeight="1">
      <c r="A846" s="1" t="s">
        <v>845</v>
      </c>
      <c r="B846" s="1" t="str">
        <f>IFERROR(__xludf.DUMMYFUNCTION("GOOGLETRANSLATE(A846, ""en"", ""ar"")"),"في انتظار تقارير سوء الاستخدام")</f>
        <v>في انتظار تقارير سوء الاستخدام</v>
      </c>
    </row>
    <row r="847" ht="15.75" customHeight="1">
      <c r="A847" s="1" t="s">
        <v>846</v>
      </c>
      <c r="B847" s="1" t="str">
        <f>IFERROR(__xludf.DUMMYFUNCTION("GOOGLETRANSLATE(A847, ""en"", ""ar"")"),"__في انتظار عدد تقارير الإساءة__")</f>
        <v>__في انتظار عدد تقارير الإساءة__</v>
      </c>
    </row>
    <row r="848" ht="15.75" customHeight="1">
      <c r="A848" s="1" t="s">
        <v>847</v>
      </c>
      <c r="B848" s="1" t="str">
        <f>IFERROR(__xludf.DUMMYFUNCTION("GOOGLETRANSLATE(A848, ""en"", ""ar"")"),"أرباح الشهر الحالي")</f>
        <v>أرباح الشهر الحالي</v>
      </c>
    </row>
    <row r="849" ht="15.75" customHeight="1">
      <c r="A849" s="1" t="s">
        <v>848</v>
      </c>
      <c r="B849" s="1" t="str">
        <f>IFERROR(__xludf.DUMMYFUNCTION("GOOGLETRANSLATE(A849, ""en"", ""ar"")"),"__رمز العملة__ __دخل الشهر الحالي__")</f>
        <v>__رمز العملة__ __دخل الشهر الحالي__</v>
      </c>
    </row>
    <row r="850" ht="15.75" customHeight="1">
      <c r="A850" s="1" t="s">
        <v>849</v>
      </c>
      <c r="B850" s="1" t="str">
        <f>IFERROR(__xludf.DUMMYFUNCTION("GOOGLETRANSLATE(A850, ""en"", ""ar"")"),"نظرة عامة على الأرباح")</f>
        <v>نظرة عامة على الأرباح</v>
      </c>
    </row>
    <row r="851" ht="15.75" customHeight="1">
      <c r="A851" s="1" t="s">
        <v>850</v>
      </c>
      <c r="B851" s="1" t="str">
        <f>IFERROR(__xludf.DUMMYFUNCTION("GOOGLETRANSLATE(A851, ""en"", ""ar"")"),"تسجيلات آخر 12 شهرًا")</f>
        <v>تسجيلات آخر 12 شهرًا</v>
      </c>
    </row>
    <row r="852" ht="15.75" customHeight="1">
      <c r="A852" s="1" t="s">
        <v>851</v>
      </c>
      <c r="B852" s="1" t="str">
        <f>IFERROR(__xludf.DUMMYFUNCTION("GOOGLETRANSLATE(A852, ""en"", ""ar"")"),"الأرباح")</f>
        <v>الأرباح</v>
      </c>
    </row>
    <row r="853" ht="15.75" customHeight="1">
      <c r="A853" s="1" t="s">
        <v>852</v>
      </c>
      <c r="B853" s="1" t="str">
        <f>IFERROR(__xludf.DUMMYFUNCTION("GOOGLETRANSLATE(A853, ""en"", ""ar"")"),"توليد مستخدمين مزيفين")</f>
        <v>توليد مستخدمين مزيفين</v>
      </c>
    </row>
    <row r="854" ht="15.75" customHeight="1">
      <c r="A854" s="1" t="s">
        <v>853</v>
      </c>
      <c r="B854" s="1" t="str">
        <f>IFERROR(__xludf.DUMMYFUNCTION("GOOGLETRANSLATE(A854, ""en"", ""ar"")"),"عدد المستخدمين")</f>
        <v>عدد المستخدمين</v>
      </c>
    </row>
    <row r="855" ht="15.75" customHeight="1">
      <c r="A855" s="1" t="s">
        <v>854</v>
      </c>
      <c r="B855" s="1" t="str">
        <f>IFERROR(__xludf.DUMMYFUNCTION("GOOGLETRANSLATE(A855, ""en"", ""ar"")"),"اختر دولة")</f>
        <v>اختر دولة</v>
      </c>
    </row>
    <row r="856" ht="15.75" customHeight="1">
      <c r="A856" s="1" t="s">
        <v>855</v>
      </c>
      <c r="B856" s="1" t="str">
        <f>IFERROR(__xludf.DUMMYFUNCTION("GOOGLETRANSLATE(A856, ""en"", ""ar"")"),"عشوائي")</f>
        <v>عشوائي</v>
      </c>
    </row>
    <row r="857" ht="15.75" customHeight="1">
      <c r="A857" s="1" t="s">
        <v>856</v>
      </c>
      <c r="B857" s="1" t="str">
        <f>IFERROR(__xludf.DUMMYFUNCTION("GOOGLETRANSLATE(A857, ""en"", ""ar"")"),"اختر الجنس")</f>
        <v>اختر الجنس</v>
      </c>
    </row>
    <row r="858" ht="15.75" customHeight="1">
      <c r="A858" s="1" t="s">
        <v>857</v>
      </c>
      <c r="B858" s="1" t="str">
        <f>IFERROR(__xludf.DUMMYFUNCTION("GOOGLETRANSLATE(A858, ""en"", ""ar"")"),"اختر لغة")</f>
        <v>اختر لغة</v>
      </c>
    </row>
    <row r="859" ht="15.75" customHeight="1">
      <c r="A859" s="1" t="s">
        <v>858</v>
      </c>
      <c r="B859" s="1" t="str">
        <f>IFERROR(__xludf.DUMMYFUNCTION("GOOGLETRANSLATE(A859, ""en"", ""ar"")"),"كلمة المرور الافتراضية")</f>
        <v>كلمة المرور الافتراضية</v>
      </c>
    </row>
    <row r="860" ht="15.75" customHeight="1">
      <c r="A860" s="1" t="s">
        <v>859</v>
      </c>
      <c r="B860" s="1" t="str">
        <f>IFERROR(__xludf.DUMMYFUNCTION("GOOGLETRANSLATE(A860, ""en"", ""ar"")"),"العمر من")</f>
        <v>العمر من</v>
      </c>
    </row>
    <row r="861" ht="15.75" customHeight="1">
      <c r="A861" s="1" t="s">
        <v>860</v>
      </c>
      <c r="B861" s="1" t="str">
        <f>IFERROR(__xludf.DUMMYFUNCTION("GOOGLETRANSLATE(A861, ""en"", ""ar"")"),"العمر ل")</f>
        <v>العمر ل</v>
      </c>
    </row>
    <row r="862" ht="15.75" customHeight="1">
      <c r="A862" s="1" t="s">
        <v>861</v>
      </c>
      <c r="B862" s="1" t="str">
        <f>IFERROR(__xludf.DUMMYFUNCTION("GOOGLETRANSLATE(A862, ""en"", ""ar"")"),"البحث عن التطابقات")</f>
        <v>البحث عن التطابقات</v>
      </c>
    </row>
    <row r="863" ht="15.75" customHeight="1">
      <c r="A863" s="1" t="s">
        <v>862</v>
      </c>
      <c r="B863" s="1" t="str">
        <f>IFERROR(__xludf.DUMMYFUNCTION("GOOGLETRANSLATE(A863, ""en"", ""ar"")"),"اسم المستخدم")</f>
        <v>اسم المستخدم</v>
      </c>
    </row>
    <row r="864" ht="15.75" customHeight="1">
      <c r="A864" s="1" t="s">
        <v>863</v>
      </c>
      <c r="B864" s="1" t="str">
        <f>IFERROR(__xludf.DUMMYFUNCTION("GOOGLETRANSLATE(A864, ""en"", ""ar"")"),"أبحث عن")</f>
        <v>أبحث عن</v>
      </c>
    </row>
    <row r="865" ht="15.75" customHeight="1">
      <c r="A865" s="1" t="s">
        <v>864</v>
      </c>
      <c r="B865" s="1" t="str">
        <f>IFERROR(__xludf.DUMMYFUNCTION("GOOGLETRANSLATE(A865, ""en"", ""ar"")"),"الجميع")</f>
        <v>الجميع</v>
      </c>
    </row>
    <row r="866" ht="15.75" customHeight="1">
      <c r="A866" s="1" t="s">
        <v>865</v>
      </c>
      <c r="B866" s="1" t="str">
        <f>IFERROR(__xludf.DUMMYFUNCTION("GOOGLETRANSLATE(A866, ""en"", ""ar"")"),"العمر بين")</f>
        <v>العمر بين</v>
      </c>
    </row>
    <row r="867" ht="15.75" customHeight="1">
      <c r="A867" s="1" t="s">
        <v>866</v>
      </c>
      <c r="B867" s="1" t="str">
        <f>IFERROR(__xludf.DUMMYFUNCTION("GOOGLETRANSLATE(A867, ""en"", ""ar"")"),"__العمر المترجم__")</f>
        <v>__العمر المترجم__</v>
      </c>
    </row>
    <row r="868" ht="15.75" customHeight="1">
      <c r="A868" s="1" t="s">
        <v>867</v>
      </c>
      <c r="B868" s="1" t="str">
        <f>IFERROR(__xludf.DUMMYFUNCTION("GOOGLETRANSLATE(A868, ""en"", ""ar"")"),"المسافة في __distanceUnit__")</f>
        <v>المسافة في __distanceUnit__</v>
      </c>
    </row>
    <row r="869" ht="15.75" customHeight="1">
      <c r="A869" s="1" t="s">
        <v>868</v>
      </c>
      <c r="B869" s="1" t="str">
        <f>IFERROR(__xludf.DUMMYFUNCTION("GOOGLETRANSLATE(A869, ""en"", ""ar"")"),"في أي مكان")</f>
        <v>في أي مكان</v>
      </c>
    </row>
    <row r="870" ht="15.75" customHeight="1">
      <c r="A870" s="1" t="s">
        <v>869</v>
      </c>
      <c r="B870" s="1" t="str">
        <f>IFERROR(__xludf.DUMMYFUNCTION("GOOGLETRANSLATE(A870, ""en"", ""ar"")"),"المستخدمون الذين تم التحقق منهم فقط")</f>
        <v>المستخدمون الذين تم التحقق منهم فقط</v>
      </c>
    </row>
    <row r="871" ht="15.75" customHeight="1">
      <c r="A871" s="1" t="s">
        <v>870</v>
      </c>
      <c r="B871" s="1" t="str">
        <f>IFERROR(__xludf.DUMMYFUNCTION("GOOGLETRANSLATE(A871, ""en"", ""ar"")"),"يبحث")</f>
        <v>يبحث</v>
      </c>
    </row>
    <row r="872" ht="15.75" customHeight="1">
      <c r="A872" s="1" t="s">
        <v>871</v>
      </c>
      <c r="B872" s="1" t="str">
        <f>IFERROR(__xludf.DUMMYFUNCTION("GOOGLETRANSLATE(A872, ""en"", ""ar"")"),"إظهار عامل التصفية المتقدم")</f>
        <v>إظهار عامل التصفية المتقدم</v>
      </c>
    </row>
    <row r="873" ht="15.75" customHeight="1">
      <c r="A873" s="1" t="s">
        <v>872</v>
      </c>
      <c r="B873" s="1" t="str">
        <f>IFERROR(__xludf.DUMMYFUNCTION("GOOGLETRANSLATE(A873, ""en"", ""ar"")"),"إخفاء عامل التصفية المتقدم")</f>
        <v>إخفاء عامل التصفية المتقدم</v>
      </c>
    </row>
    <row r="874" ht="15.75" customHeight="1">
      <c r="A874" s="1" t="s">
        <v>873</v>
      </c>
      <c r="B874" s="1" t="str">
        <f>IFERROR(__xludf.DUMMYFUNCTION("GOOGLETRANSLATE(A874, ""en"", ""ar"")"),"شخصي")</f>
        <v>شخصي</v>
      </c>
    </row>
    <row r="875" ht="15.75" customHeight="1">
      <c r="A875" s="1" t="s">
        <v>874</v>
      </c>
      <c r="B875" s="1" t="str">
        <f>IFERROR(__xludf.DUMMYFUNCTION("GOOGLETRANSLATE(A875, ""en"", ""ar"")"),"لغة")</f>
        <v>لغة</v>
      </c>
    </row>
    <row r="876" ht="15.75" customHeight="1">
      <c r="A876" s="1" t="s">
        <v>875</v>
      </c>
      <c r="B876" s="1" t="str">
        <f>IFERROR(__xludf.DUMMYFUNCTION("GOOGLETRANSLATE(A876, ""en"", ""ar"")"),"حالة العلاقة")</f>
        <v>حالة العلاقة</v>
      </c>
    </row>
    <row r="877" ht="15.75" customHeight="1">
      <c r="A877" s="1" t="s">
        <v>876</v>
      </c>
      <c r="B877" s="1" t="str">
        <f>IFERROR(__xludf.DUMMYFUNCTION("GOOGLETRANSLATE(A877, ""en"", ""ar"")"),"حالة العمل")</f>
        <v>حالة العمل</v>
      </c>
    </row>
    <row r="878" ht="15.75" customHeight="1">
      <c r="A878" s="1" t="s">
        <v>877</v>
      </c>
      <c r="B878" s="1" t="str">
        <f>IFERROR(__xludf.DUMMYFUNCTION("GOOGLETRANSLATE(A878, ""en"", ""ar"")"),"تعليم")</f>
        <v>تعليم</v>
      </c>
    </row>
    <row r="879" ht="15.75" customHeight="1">
      <c r="A879" s="1" t="s">
        <v>878</v>
      </c>
      <c r="B879" s="1" t="str">
        <f>IFERROR(__xludf.DUMMYFUNCTION("GOOGLETRANSLATE(A879, ""en"", ""ar"")"),"حدد الحد الأدنى للارتفاع")</f>
        <v>حدد الحد الأدنى للارتفاع</v>
      </c>
    </row>
    <row r="880" ht="15.75" customHeight="1">
      <c r="A880" s="1" t="s">
        <v>879</v>
      </c>
      <c r="B880" s="1" t="str">
        <f>IFERROR(__xludf.DUMMYFUNCTION("GOOGLETRANSLATE(A880, ""en"", ""ar"")"),"حدد أقصى ارتفاع")</f>
        <v>حدد أقصى ارتفاع</v>
      </c>
    </row>
    <row r="881" ht="15.75" customHeight="1">
      <c r="A881" s="1" t="s">
        <v>880</v>
      </c>
      <c r="B881" s="1" t="str">
        <f>IFERROR(__xludf.DUMMYFUNCTION("GOOGLETRANSLATE(A881, ""en"", ""ar"")"),"البحث باستخدام المرشحات المتقدمة")</f>
        <v>البحث باستخدام المرشحات المتقدمة</v>
      </c>
    </row>
    <row r="882" ht="15.75" customHeight="1">
      <c r="A882" s="1" t="s">
        <v>881</v>
      </c>
      <c r="B882" s="1" t="str">
        <f>IFERROR(__xludf.DUMMYFUNCTION("GOOGLETRANSLATE(A882, ""en"", ""ar"")"),"__filterCount__ تم العثور على التطابق")</f>
        <v>__filterCount__ تم العثور على التطابق</v>
      </c>
    </row>
    <row r="883" ht="15.75" customHeight="1">
      <c r="A883" s="1" t="s">
        <v>882</v>
      </c>
      <c r="B883" s="1" t="str">
        <f>IFERROR(__xludf.DUMMYFUNCTION("GOOGLETRANSLATE(A883, ""en"", ""ar"")"),"تم العثور على __filterCount__ التطابقات")</f>
        <v>تم العثور على __filterCount__ التطابقات</v>
      </c>
    </row>
    <row r="884" ht="15.75" customHeight="1">
      <c r="A884" s="1" t="s">
        <v>883</v>
      </c>
      <c r="B884" s="1" t="str">
        <f>IFERROR(__xludf.DUMMYFUNCTION("GOOGLETRANSLATE(A884, ""en"", ""ar"")"),"تحميل المزيد")</f>
        <v>تحميل المزيد</v>
      </c>
    </row>
    <row r="885" ht="15.75" customHeight="1">
      <c r="A885" s="1" t="s">
        <v>884</v>
      </c>
      <c r="B885" s="1" t="str">
        <f>IFERROR(__xludf.DUMMYFUNCTION("GOOGLETRANSLATE(A885, ""en"", ""ar"")"),"يبدو أنك وصلت إلى النهاية.")</f>
        <v>يبدو أنك وصلت إلى النهاية.</v>
      </c>
    </row>
    <row r="886" ht="15.75" customHeight="1">
      <c r="A886" s="1" t="s">
        <v>885</v>
      </c>
      <c r="B886" s="1" t="str">
        <f>IFERROR(__xludf.DUMMYFUNCTION("GOOGLETRANSLATE(A886, ""en"", ""ar"")"),"لم يتم العثور على أي تطابقات.")</f>
        <v>لم يتم العثور على أي تطابقات.</v>
      </c>
    </row>
    <row r="887" ht="15.75" customHeight="1">
      <c r="A887" s="1" t="s">
        <v>886</v>
      </c>
      <c r="B887" s="1" t="str">
        <f>IFERROR(__xludf.DUMMYFUNCTION("GOOGLETRANSLATE(A887, ""en"", ""ar"")"),"المعاملات المالية")</f>
        <v>المعاملات المالية</v>
      </c>
    </row>
    <row r="888" ht="15.75" customHeight="1">
      <c r="A888" s="1" t="s">
        <v>887</v>
      </c>
      <c r="B888" s="1" t="str">
        <f>IFERROR(__xludf.DUMMYFUNCTION("GOOGLETRANSLATE(A888, ""en"", ""ar"")"),"المعاملات المالية: حية")</f>
        <v>المعاملات المالية: حية</v>
      </c>
    </row>
    <row r="889" ht="15.75" customHeight="1">
      <c r="A889" s="1" t="s">
        <v>888</v>
      </c>
      <c r="B889" s="1" t="str">
        <f>IFERROR(__xludf.DUMMYFUNCTION("GOOGLETRANSLATE(A889, ""en"", ""ar"")"),"المعاملات المباشرة")</f>
        <v>المعاملات المباشرة</v>
      </c>
    </row>
    <row r="890" ht="15.75" customHeight="1">
      <c r="A890" s="1" t="s">
        <v>889</v>
      </c>
      <c r="B890" s="1" t="str">
        <f>IFERROR(__xludf.DUMMYFUNCTION("GOOGLETRANSLATE(A890, ""en"", ""ar"")"),"المعاملات المالية: اختبار")</f>
        <v>المعاملات المالية: اختبار</v>
      </c>
    </row>
    <row r="891" ht="15.75" customHeight="1">
      <c r="A891" s="1" t="s">
        <v>890</v>
      </c>
      <c r="B891" s="1" t="str">
        <f>IFERROR(__xludf.DUMMYFUNCTION("GOOGLETRANSLATE(A891, ""en"", ""ar"")"),"معاملة تجريبية")</f>
        <v>معاملة تجريبية</v>
      </c>
    </row>
    <row r="892" ht="15.75" customHeight="1">
      <c r="A892" s="1" t="s">
        <v>891</v>
      </c>
      <c r="B892" s="1" t="str">
        <f>IFERROR(__xludf.DUMMYFUNCTION("GOOGLETRANSLATE(A892, ""en"", ""ar"")"),"حذف الكل")</f>
        <v>حذف الكل</v>
      </c>
    </row>
    <row r="893" ht="15.75" customHeight="1">
      <c r="A893" s="1" t="s">
        <v>892</v>
      </c>
      <c r="B893" s="1" t="str">
        <f>IFERROR(__xludf.DUMMYFUNCTION("GOOGLETRANSLATE(A893, ""en"", ""ar"")"),"مستخدم")</f>
        <v>مستخدم</v>
      </c>
    </row>
    <row r="894" ht="15.75" customHeight="1">
      <c r="A894" s="1" t="s">
        <v>893</v>
      </c>
      <c r="B894" s="1" t="str">
        <f>IFERROR(__xludf.DUMMYFUNCTION("GOOGLETRANSLATE(A894, ""en"", ""ar"")"),"كمية")</f>
        <v>كمية</v>
      </c>
    </row>
    <row r="895" ht="15.75" customHeight="1">
      <c r="A895" s="1" t="s">
        <v>894</v>
      </c>
      <c r="B895" s="1" t="str">
        <f>IFERROR(__xludf.DUMMYFUNCTION("GOOGLETRANSLATE(A895, ""en"", ""ar"")"),"طريقة الدفع")</f>
        <v>طريقة الدفع</v>
      </c>
    </row>
    <row r="896" ht="15.75" customHeight="1">
      <c r="A896" s="1" t="s">
        <v>895</v>
      </c>
      <c r="B896" s="1" t="str">
        <f>IFERROR(__xludf.DUMMYFUNCTION("GOOGLETRANSLATE(A896, ""en"", ""ar"")"),"طَرد")</f>
        <v>طَرد</v>
      </c>
    </row>
    <row r="897" ht="15.75" customHeight="1">
      <c r="A897" s="1" t="s">
        <v>896</v>
      </c>
      <c r="B897" s="1" t="str">
        <f>IFERROR(__xludf.DUMMYFUNCTION("GOOGLETRANSLATE(A897, ""en"", ""ar"")"),"تريد حذف كافة المعاملات الاختبارية.")</f>
        <v>تريد حذف كافة المعاملات الاختبارية.</v>
      </c>
    </row>
    <row r="898" ht="15.75" customHeight="1">
      <c r="A898" s="1" t="s">
        <v>897</v>
      </c>
      <c r="B898" s="1" t="str">
        <f>IFERROR(__xludf.DUMMYFUNCTION("GOOGLETRANSLATE(A898, ""en"", ""ar"")"),"المعاملات المالية")</f>
        <v>المعاملات المالية</v>
      </c>
    </row>
    <row r="899" ht="15.75" customHeight="1">
      <c r="A899" s="1" t="s">
        <v>898</v>
      </c>
      <c r="B899" s="1" t="str">
        <f>IFERROR(__xludf.DUMMYFUNCTION("GOOGLETRANSLATE(A899, ""en"", ""ar"")"),"مراجع البريد الإلكتروني")</f>
        <v>مراجع البريد الإلكتروني</v>
      </c>
    </row>
    <row r="900" ht="15.75" customHeight="1">
      <c r="A900" s="1" t="s">
        <v>899</v>
      </c>
      <c r="B900" s="1" t="str">
        <f>IFERROR(__xludf.DUMMYFUNCTION("GOOGLETRANSLATE(A900, ""en"", ""ar"")"),"قوالب البريد الإلكتروني")</f>
        <v>قوالب البريد الإلكتروني</v>
      </c>
    </row>
    <row r="901" ht="15.75" customHeight="1">
      <c r="A901" s="1" t="s">
        <v>900</v>
      </c>
      <c r="B901" s="1" t="str">
        <f>IFERROR(__xludf.DUMMYFUNCTION("GOOGLETRANSLATE(A901, ""en"", ""ar"")"),"طريق")</f>
        <v>طريق</v>
      </c>
    </row>
    <row r="902" ht="15.75" customHeight="1">
      <c r="A902" s="1" t="s">
        <v>901</v>
      </c>
      <c r="B902" s="1" t="str">
        <f>IFERROR(__xludf.DUMMYFUNCTION("GOOGLETRANSLATE(A902, ""en"", ""ar"")"),"التنشيط للتطبيق")</f>
        <v>التنشيط للتطبيق</v>
      </c>
    </row>
    <row r="903" ht="15.75" customHeight="1">
      <c r="A903" s="1" t="s">
        <v>902</v>
      </c>
      <c r="B903" s="1" t="str">
        <f>IFERROR(__xludf.DUMMYFUNCTION("GOOGLETRANSLATE(A903, ""en"", ""ar"")"),"/resources/views/emails/account/activation-for-app.blade.php")</f>
        <v>/resources/views/emails/account/activation-for-app.blade.php</v>
      </c>
    </row>
    <row r="904" ht="15.75" customHeight="1">
      <c r="A904" s="1" t="s">
        <v>903</v>
      </c>
      <c r="B904" s="1" t="str">
        <f>IFERROR(__xludf.DUMMYFUNCTION("GOOGLETRANSLATE(A904, ""en"", ""ar"")"),"تفعيل الحساب")</f>
        <v>تفعيل الحساب</v>
      </c>
    </row>
    <row r="905" ht="15.75" customHeight="1">
      <c r="A905" s="1" t="s">
        <v>904</v>
      </c>
      <c r="B905" s="1" t="str">
        <f>IFERROR(__xludf.DUMMYFUNCTION("GOOGLETRANSLATE(A905, ""en"", ""ar"")"),"/resources/views/emails/account/activation.blade.php")</f>
        <v>/resources/views/emails/account/activation.blade.php</v>
      </c>
    </row>
    <row r="906" ht="15.75" customHeight="1">
      <c r="A906" s="1" t="s">
        <v>905</v>
      </c>
      <c r="B906" s="1" t="str">
        <f>IFERROR(__xludf.DUMMYFUNCTION("GOOGLETRANSLATE(A906, ""en"", ""ar"")"),"نسيت كلمة المرور للتطبيق")</f>
        <v>نسيت كلمة المرور للتطبيق</v>
      </c>
    </row>
    <row r="907" ht="15.75" customHeight="1">
      <c r="A907" s="1" t="s">
        <v>906</v>
      </c>
      <c r="B907" s="1" t="str">
        <f>IFERROR(__xludf.DUMMYFUNCTION("GOOGLETRANSLATE(A907, ""en"", ""ar"")"),"/resources/views/emails/account/forgot-password-for-app.blade.php")</f>
        <v>/resources/views/emails/account/forgot-password-for-app.blade.php</v>
      </c>
    </row>
    <row r="908" ht="15.75" customHeight="1">
      <c r="A908" s="1" t="s">
        <v>907</v>
      </c>
      <c r="B908" s="1" t="str">
        <f>IFERROR(__xludf.DUMMYFUNCTION("GOOGLETRANSLATE(A908, ""en"", ""ar"")"),"تسجيل الدخول مع مكتب المدعي العام")</f>
        <v>تسجيل الدخول مع مكتب المدعي العام</v>
      </c>
    </row>
    <row r="909" ht="15.75" customHeight="1">
      <c r="A909" s="1" t="s">
        <v>908</v>
      </c>
      <c r="B909" s="1" t="str">
        <f>IFERROR(__xludf.DUMMYFUNCTION("GOOGLETRANSLATE(A909, ""en"", ""ar"")"),"/resources/views/emails/account/login-with-otp.blade.php")</f>
        <v>/resources/views/emails/account/login-with-otp.blade.php</v>
      </c>
    </row>
    <row r="910" ht="15.75" customHeight="1">
      <c r="A910" s="1" t="s">
        <v>909</v>
      </c>
      <c r="B910" s="1" t="str">
        <f>IFERROR(__xludf.DUMMYFUNCTION("GOOGLETRANSLATE(A910, ""en"", ""ar"")"),"تفعيل البريد الإلكتروني الجديد")</f>
        <v>تفعيل البريد الإلكتروني الجديد</v>
      </c>
    </row>
    <row r="911" ht="15.75" customHeight="1">
      <c r="A911" s="1" t="s">
        <v>910</v>
      </c>
      <c r="B911" s="1" t="str">
        <f>IFERROR(__xludf.DUMMYFUNCTION("GOOGLETRANSLATE(A911, ""en"", ""ar"")"),"/resources/views/emails/account/new-email-activation.blade.php")</f>
        <v>/resources/views/emails/account/new-email-activation.blade.php</v>
      </c>
    </row>
    <row r="912" ht="15.75" customHeight="1">
      <c r="A912" s="1" t="s">
        <v>911</v>
      </c>
      <c r="B912" s="1" t="str">
        <f>IFERROR(__xludf.DUMMYFUNCTION("GOOGLETRANSLATE(A912, ""en"", ""ar"")"),"تذكير بكلمة المرور")</f>
        <v>تذكير بكلمة المرور</v>
      </c>
    </row>
    <row r="913" ht="15.75" customHeight="1">
      <c r="A913" s="1" t="s">
        <v>912</v>
      </c>
      <c r="B913" s="1" t="str">
        <f>IFERROR(__xludf.DUMMYFUNCTION("GOOGLETRANSLATE(A913, ""en"", ""ar"")"),"/resources/views/emails/account/password-reminder.blade.php")</f>
        <v>/resources/views/emails/account/password-reminder.blade.php</v>
      </c>
    </row>
    <row r="914" ht="15.75" customHeight="1">
      <c r="A914" s="1" t="s">
        <v>913</v>
      </c>
      <c r="B914" s="1" t="str">
        <f>IFERROR(__xludf.DUMMYFUNCTION("GOOGLETRANSLATE(A914, ""en"", ""ar"")"),"مرحباً")</f>
        <v>مرحباً</v>
      </c>
    </row>
    <row r="915" ht="15.75" customHeight="1">
      <c r="A915" s="1" t="s">
        <v>914</v>
      </c>
      <c r="B915" s="1" t="str">
        <f>IFERROR(__xludf.DUMMYFUNCTION("GOOGLETRANSLATE(A915, ""en"", ""ar"")"),"/resources/views/emails/account/welcome.blade.php")</f>
        <v>/resources/views/emails/account/welcome.blade.php</v>
      </c>
    </row>
    <row r="916" ht="15.75" customHeight="1">
      <c r="A916" s="1" t="s">
        <v>915</v>
      </c>
      <c r="B916" s="1" t="str">
        <f>IFERROR(__xludf.DUMMYFUNCTION("GOOGLETRANSLATE(A916, ""en"", ""ar"")"),"اتصال")</f>
        <v>اتصال</v>
      </c>
    </row>
    <row r="917" ht="15.75" customHeight="1">
      <c r="A917" s="1" t="s">
        <v>916</v>
      </c>
      <c r="B917" s="1" t="str">
        <f>IFERROR(__xludf.DUMMYFUNCTION("GOOGLETRANSLATE(A917, ""en"", ""ar"")"),"/resources/views/emails/contact.blade.php")</f>
        <v>/resources/views/emails/contact.blade.php</v>
      </c>
    </row>
    <row r="918" ht="15.75" customHeight="1">
      <c r="A918" s="1" t="s">
        <v>917</v>
      </c>
      <c r="B918" s="1" t="str">
        <f>IFERROR(__xludf.DUMMYFUNCTION("GOOGLETRANSLATE(A918, ""en"", ""ar"")"),"بيت")</f>
        <v>بيت</v>
      </c>
    </row>
    <row r="919" ht="15.75" customHeight="1">
      <c r="A919" s="1" t="s">
        <v>918</v>
      </c>
      <c r="B919" s="1" t="str">
        <f>IFERROR(__xludf.DUMMYFUNCTION("GOOGLETRANSLATE(A919, ""en"", ""ar"")"),"يقابل")</f>
        <v>يقابل</v>
      </c>
    </row>
    <row r="920" ht="15.75" customHeight="1">
      <c r="A920" s="1" t="s">
        <v>919</v>
      </c>
      <c r="B920" s="1" t="str">
        <f>IFERROR(__xludf.DUMMYFUNCTION("GOOGLETRANSLATE(A920, ""en"", ""ar"")"),"المستخدمين العشوائيين")</f>
        <v>المستخدمين العشوائيين</v>
      </c>
    </row>
    <row r="921" ht="15.75" customHeight="1">
      <c r="A921" s="1" t="s">
        <v>920</v>
      </c>
      <c r="B921" s="1" t="str">
        <f>IFERROR(__xludf.DUMMYFUNCTION("GOOGLETRANSLATE(A921, ""en"", ""ar"")"),"حقوق الطبع والنشر © __اسم المتجر__ __حقوق الطبع والنشر__")</f>
        <v>حقوق الطبع والنشر © __اسم المتجر__ __حقوق الطبع والنشر__</v>
      </c>
    </row>
    <row r="922" ht="15.75" customHeight="1">
      <c r="A922" s="1" t="s">
        <v>921</v>
      </c>
      <c r="B922" s="1" t="str">
        <f>IFERROR(__xludf.DUMMYFUNCTION("GOOGLETRANSLATE(A922, ""en"", ""ar"")"),"محادثة")</f>
        <v>محادثة</v>
      </c>
    </row>
    <row r="923" ht="15.75" customHeight="1">
      <c r="A923" s="1" t="s">
        <v>922</v>
      </c>
      <c r="B923" s="1" t="str">
        <f>IFERROR(__xludf.DUMMYFUNCTION("GOOGLETRANSLATE(A923, ""en"", ""ar"")"),"تحميل...")</f>
        <v>تحميل...</v>
      </c>
    </row>
    <row r="924" ht="15.75" customHeight="1">
      <c r="A924" s="1" t="s">
        <v>923</v>
      </c>
      <c r="B924" s="1" t="str">
        <f>IFERROR(__xludf.DUMMYFUNCTION("GOOGLETRANSLATE(A924, ""en"", ""ar"")"),"هذه الخانة مطلوبه.")</f>
        <v>هذه الخانة مطلوبه.</v>
      </c>
    </row>
    <row r="925" ht="15.75" customHeight="1">
      <c r="A925" s="1" t="s">
        <v>924</v>
      </c>
      <c r="B925" s="1" t="str">
        <f>IFERROR(__xludf.DUMMYFUNCTION("GOOGLETRANSLATE(A925, ""en"", ""ar"")"),"الرجاء إصلاح هذا الحقل.")</f>
        <v>الرجاء إصلاح هذا الحقل.</v>
      </c>
    </row>
    <row r="926" ht="15.75" customHeight="1">
      <c r="A926" s="1" t="s">
        <v>925</v>
      </c>
      <c r="B926" s="1" t="str">
        <f>IFERROR(__xludf.DUMMYFUNCTION("GOOGLETRANSLATE(A926, ""en"", ""ar"")"),"يرجى إدخال عنوان بريد إلكتروني صالح.")</f>
        <v>يرجى إدخال عنوان بريد إلكتروني صالح.</v>
      </c>
    </row>
    <row r="927" ht="15.75" customHeight="1">
      <c r="A927" s="1" t="s">
        <v>926</v>
      </c>
      <c r="B927" s="1" t="str">
        <f>IFERROR(__xludf.DUMMYFUNCTION("GOOGLETRANSLATE(A927, ""en"", ""ar"")"),"الرجاء إدخال عنوان URL صالح.")</f>
        <v>الرجاء إدخال عنوان URL صالح.</v>
      </c>
    </row>
    <row r="928" ht="15.75" customHeight="1">
      <c r="A928" s="1" t="s">
        <v>927</v>
      </c>
      <c r="B928" s="1" t="str">
        <f>IFERROR(__xludf.DUMMYFUNCTION("GOOGLETRANSLATE(A928, ""en"", ""ar"")"),"الرجاء إدخال تاريخ صالح.")</f>
        <v>الرجاء إدخال تاريخ صالح.</v>
      </c>
    </row>
    <row r="929" ht="15.75" customHeight="1">
      <c r="A929" s="1" t="s">
        <v>928</v>
      </c>
      <c r="B929" s="1" t="str">
        <f>IFERROR(__xludf.DUMMYFUNCTION("GOOGLETRANSLATE(A929, ""en"", ""ar"")"),"الرجاء إدخال تاريخ صالح (ISO).")</f>
        <v>الرجاء إدخال تاريخ صالح (ISO).</v>
      </c>
    </row>
    <row r="930" ht="15.75" customHeight="1">
      <c r="A930" s="1" t="s">
        <v>929</v>
      </c>
      <c r="B930" s="1" t="str">
        <f>IFERROR(__xludf.DUMMYFUNCTION("GOOGLETRANSLATE(A930, ""en"", ""ar"")"),"الرجاء إدخال رقم صالح.")</f>
        <v>الرجاء إدخال رقم صالح.</v>
      </c>
    </row>
    <row r="931" ht="15.75" customHeight="1">
      <c r="A931" s="1" t="s">
        <v>930</v>
      </c>
      <c r="B931" s="1" t="str">
        <f>IFERROR(__xludf.DUMMYFUNCTION("GOOGLETRANSLATE(A931, ""en"", ""ar"")"),"الرجاء إدخال أرقام فقط.")</f>
        <v>الرجاء إدخال أرقام فقط.</v>
      </c>
    </row>
    <row r="932" ht="15.75" customHeight="1">
      <c r="A932" s="1" t="s">
        <v>931</v>
      </c>
      <c r="B932" s="1" t="str">
        <f>IFERROR(__xludf.DUMMYFUNCTION("GOOGLETRANSLATE(A932, ""en"", ""ar"")"),"الرجاء إدخال نفس القيمة مرة أخرى.")</f>
        <v>الرجاء إدخال نفس القيمة مرة أخرى.</v>
      </c>
    </row>
    <row r="933" ht="15.75" customHeight="1">
      <c r="A933" s="1" t="s">
        <v>932</v>
      </c>
      <c r="B933" s="1" t="str">
        <f>IFERROR(__xludf.DUMMYFUNCTION("GOOGLETRANSLATE(A933, ""en"", ""ar"")"),"الرجاء إدخال ما لا يزيد عن {0} حرفًا.")</f>
        <v>الرجاء إدخال ما لا يزيد عن {0} حرفًا.</v>
      </c>
    </row>
    <row r="934" ht="15.75" customHeight="1">
      <c r="A934" s="1" t="s">
        <v>933</v>
      </c>
      <c r="B934" s="1" t="str">
        <f>IFERROR(__xludf.DUMMYFUNCTION("GOOGLETRANSLATE(A934, ""en"", ""ar"")"),"الرجاء إدخال {0} حرفًا على الأقل.")</f>
        <v>الرجاء إدخال {0} حرفًا على الأقل.</v>
      </c>
    </row>
    <row r="935" ht="15.75" customHeight="1">
      <c r="A935" s="1" t="s">
        <v>934</v>
      </c>
      <c r="B935" s="1" t="str">
        <f>IFERROR(__xludf.DUMMYFUNCTION("GOOGLETRANSLATE(A935, ""en"", ""ar"")"),"الرجاء إدخال قيمة يتراوح طولها بين {0} و{1} حرفًا.")</f>
        <v>الرجاء إدخال قيمة يتراوح طولها بين {0} و{1} حرفًا.</v>
      </c>
    </row>
    <row r="936" ht="15.75" customHeight="1">
      <c r="A936" s="1" t="s">
        <v>935</v>
      </c>
      <c r="B936" s="1" t="str">
        <f>IFERROR(__xludf.DUMMYFUNCTION("GOOGLETRANSLATE(A936, ""en"", ""ar"")"),"الرجاء إدخال قيمة بين {0} و{1}.")</f>
        <v>الرجاء إدخال قيمة بين {0} و{1}.</v>
      </c>
    </row>
    <row r="937" ht="15.75" customHeight="1">
      <c r="A937" s="1" t="s">
        <v>936</v>
      </c>
      <c r="B937" s="1" t="str">
        <f>IFERROR(__xludf.DUMMYFUNCTION("GOOGLETRANSLATE(A937, ""en"", ""ar"")"),"الرجاء إدخال قيمة أقل من أو تساوي {0}.")</f>
        <v>الرجاء إدخال قيمة أقل من أو تساوي {0}.</v>
      </c>
    </row>
    <row r="938" ht="15.75" customHeight="1">
      <c r="A938" s="1" t="s">
        <v>937</v>
      </c>
      <c r="B938" s="1" t="str">
        <f>IFERROR(__xludf.DUMMYFUNCTION("GOOGLETRANSLATE(A938, ""en"", ""ar"")"),"الرجاء إدخال قيمة أكبر من أو تساوي {0}.")</f>
        <v>الرجاء إدخال قيمة أكبر من أو تساوي {0}.</v>
      </c>
    </row>
    <row r="939" ht="15.75" customHeight="1">
      <c r="A939" s="1" t="s">
        <v>938</v>
      </c>
      <c r="B939" s="1" t="str">
        <f>IFERROR(__xludf.DUMMYFUNCTION("GOOGLETRANSLATE(A939, ""en"", ""ar"")"),"الرجاء إدخال مضاعفات {0}.")</f>
        <v>الرجاء إدخال مضاعفات {0}.</v>
      </c>
    </row>
    <row r="940" ht="15.75" customHeight="1">
      <c r="A940" s="1" t="s">
        <v>939</v>
      </c>
      <c r="B940" s="1" t="str">
        <f>IFERROR(__xludf.DUMMYFUNCTION("GOOGLETRANSLATE(A940, ""en"", ""ar"")"),"يعالج")</f>
        <v>يعالج</v>
      </c>
    </row>
    <row r="941" ht="15.75" customHeight="1">
      <c r="A941" s="1" t="s">
        <v>940</v>
      </c>
      <c r="B941" s="1" t="str">
        <f>IFERROR(__xludf.DUMMYFUNCTION("GOOGLETRANSLATE(A941, ""en"", ""ar"")"),"سحب وإسقاط الملفات أو التصفح")</f>
        <v>سحب وإسقاط الملفات أو التصفح</v>
      </c>
    </row>
    <row r="942" ht="15.75" customHeight="1">
      <c r="A942" s="1" t="s">
        <v>941</v>
      </c>
      <c r="B942" s="1" t="str">
        <f>IFERROR(__xludf.DUMMYFUNCTION("GOOGLETRANSLATE(A942, ""en"", ""ar"")"),"لم يتم العثور على النتيجة")</f>
        <v>لم يتم العثور على النتيجة</v>
      </c>
    </row>
    <row r="943" ht="15.75" customHeight="1">
      <c r="A943" s="1" t="s">
        <v>942</v>
      </c>
      <c r="B943" s="1" t="str">
        <f>IFERROR(__xludf.DUMMYFUNCTION("GOOGLETRANSLATE(A943, ""en"", ""ar"")"),"الرسالة مطلوبة")</f>
        <v>الرسالة مطلوبة</v>
      </c>
    </row>
    <row r="944" ht="15.75" customHeight="1">
      <c r="A944" s="1" t="s">
        <v>943</v>
      </c>
      <c r="B944" s="1" t="str">
        <f>IFERROR(__xludf.DUMMYFUNCTION("GOOGLETRANSLATE(A944, ""en"", ""ar"")"),"ملصقات")</f>
        <v>ملصقات</v>
      </c>
    </row>
    <row r="945" ht="15.75" customHeight="1">
      <c r="A945" s="1" t="s">
        <v>944</v>
      </c>
      <c r="B945" s="1" t="str">
        <f>IFERROR(__xludf.DUMMYFUNCTION("GOOGLETRANSLATE(A945, ""en"", ""ar"")"),"اكتب رسالة...")</f>
        <v>اكتب رسالة...</v>
      </c>
    </row>
    <row r="946" ht="15.75" customHeight="1">
      <c r="A946" s="1" t="s">
        <v>945</v>
      </c>
      <c r="B946" s="1" t="str">
        <f>IFERROR(__xludf.DUMMYFUNCTION("GOOGLETRANSLATE(A946, ""en"", ""ar"")"),"بحث GIF")</f>
        <v>بحث GIF</v>
      </c>
    </row>
    <row r="947" ht="15.75" customHeight="1">
      <c r="A947" s="1" t="s">
        <v>946</v>
      </c>
      <c r="B947" s="1" t="str">
        <f>IFERROR(__xludf.DUMMYFUNCTION("GOOGLETRANSLATE(A947, ""en"", ""ar"")"),"أرسل GIF")</f>
        <v>أرسل GIF</v>
      </c>
    </row>
    <row r="948" ht="15.75" customHeight="1">
      <c r="A948" s="1" t="s">
        <v>947</v>
      </c>
      <c r="B948" s="1" t="str">
        <f>IFERROR(__xludf.DUMMYFUNCTION("GOOGLETRANSLATE(A948, ""en"", ""ar"")"),"تم استلام رسالة جديدة")</f>
        <v>تم استلام رسالة جديدة</v>
      </c>
    </row>
    <row r="949" ht="15.75" customHeight="1">
      <c r="A949" s="1" t="s">
        <v>948</v>
      </c>
      <c r="B949" s="1" t="str">
        <f>IFERROR(__xludf.DUMMYFUNCTION("GOOGLETRANSLATE(A949, ""en"", ""ar"")"),"__siteName__ تنبيه الرسالة!")</f>
        <v>__siteName__ تنبيه الرسالة!</v>
      </c>
    </row>
    <row r="950" ht="15.75" customHeight="1">
      <c r="A950" s="1" t="s">
        <v>949</v>
      </c>
      <c r="B950" s="1" t="str">
        <f>IFERROR(__xludf.DUMMYFUNCTION("GOOGLETRANSLATE(A950, ""en"", ""ar"")"),"لا توجد بيانات متاحة في الجدول")</f>
        <v>لا توجد بيانات متاحة في الجدول</v>
      </c>
    </row>
    <row r="951" ht="15.75" customHeight="1">
      <c r="A951" s="1" t="s">
        <v>950</v>
      </c>
      <c r="B951" s="1" t="str">
        <f>IFERROR(__xludf.DUMMYFUNCTION("GOOGLETRANSLATE(A951, ""en"", ""ar"")"),"يتم عرض _START_ إلى _END_ من _TOTAL_ من الإدخالات")</f>
        <v>يتم عرض _START_ إلى _END_ من _TOTAL_ من الإدخالات</v>
      </c>
    </row>
    <row r="952" ht="15.75" customHeight="1">
      <c r="A952" s="1" t="s">
        <v>951</v>
      </c>
      <c r="B952" s="1" t="str">
        <f>IFERROR(__xludf.DUMMYFUNCTION("GOOGLETRANSLATE(A952, ""en"", ""ar"")"),"عرض 0 إلى 0 من 0 إدخالات")</f>
        <v>عرض 0 إلى 0 من 0 إدخالات</v>
      </c>
    </row>
    <row r="953" ht="15.75" customHeight="1">
      <c r="A953" s="1" t="s">
        <v>952</v>
      </c>
      <c r="B953" s="1" t="str">
        <f>IFERROR(__xludf.DUMMYFUNCTION("GOOGLETRANSLATE(A953, ""en"", ""ar"")"),"(تمت التصفية من إجمالي _MAX_ من الإدخالات)")</f>
        <v>(تمت التصفية من إجمالي _MAX_ من الإدخالات)</v>
      </c>
    </row>
    <row r="954" ht="15.75" customHeight="1">
      <c r="A954" s="1" t="s">
        <v>953</v>
      </c>
      <c r="B954" s="1" t="str">
        <f>IFERROR(__xludf.DUMMYFUNCTION("GOOGLETRANSLATE(A954, ""en"", ""ar"")"),"عرض _MENU_ إدخالات")</f>
        <v>عرض _MENU_ إدخالات</v>
      </c>
    </row>
    <row r="955" ht="15.75" customHeight="1">
      <c r="A955" s="1" t="s">
        <v>954</v>
      </c>
      <c r="B955" s="1" t="str">
        <f>IFERROR(__xludf.DUMMYFUNCTION("GOOGLETRANSLATE(A955, ""en"", ""ar"")"),"يعالج...")</f>
        <v>يعالج...</v>
      </c>
    </row>
    <row r="956" ht="15.75" customHeight="1">
      <c r="A956" s="1" t="s">
        <v>955</v>
      </c>
      <c r="B956" s="1" t="str">
        <f>IFERROR(__xludf.DUMMYFUNCTION("GOOGLETRANSLATE(A956, ""en"", ""ar"")"),"يبحث:")</f>
        <v>يبحث:</v>
      </c>
    </row>
    <row r="957" ht="15.75" customHeight="1">
      <c r="A957" s="1" t="s">
        <v>956</v>
      </c>
      <c r="B957" s="1" t="str">
        <f>IFERROR(__xludf.DUMMYFUNCTION("GOOGLETRANSLATE(A957, ""en"", ""ar"")"),"لم يتم العثور على سجلات مطابقة")</f>
        <v>لم يتم العثور على سجلات مطابقة</v>
      </c>
    </row>
    <row r="958" ht="15.75" customHeight="1">
      <c r="A958" s="1" t="s">
        <v>957</v>
      </c>
      <c r="B958" s="1" t="str">
        <f>IFERROR(__xludf.DUMMYFUNCTION("GOOGLETRANSLATE(A958, ""en"", ""ar"")"),"أولاً")</f>
        <v>أولاً</v>
      </c>
    </row>
    <row r="959" ht="15.75" customHeight="1">
      <c r="A959" s="1" t="s">
        <v>958</v>
      </c>
      <c r="B959" s="1" t="str">
        <f>IFERROR(__xludf.DUMMYFUNCTION("GOOGLETRANSLATE(A959, ""en"", ""ar"")"),"آخر")</f>
        <v>آخر</v>
      </c>
    </row>
    <row r="960" ht="15.75" customHeight="1">
      <c r="A960" s="1" t="s">
        <v>959</v>
      </c>
      <c r="B960" s="1" t="str">
        <f>IFERROR(__xludf.DUMMYFUNCTION("GOOGLETRANSLATE(A960, ""en"", ""ar"")"),"التالي")</f>
        <v>التالي</v>
      </c>
    </row>
    <row r="961" ht="15.75" customHeight="1">
      <c r="A961" s="1" t="s">
        <v>960</v>
      </c>
      <c r="B961" s="1" t="str">
        <f>IFERROR(__xludf.DUMMYFUNCTION("GOOGLETRANSLATE(A961, ""en"", ""ar"")"),"سابق")</f>
        <v>سابق</v>
      </c>
    </row>
    <row r="962" ht="15.75" customHeight="1">
      <c r="A962" s="1" t="s">
        <v>961</v>
      </c>
      <c r="B962" s="1" t="str">
        <f>IFERROR(__xludf.DUMMYFUNCTION("GOOGLETRANSLATE(A962, ""en"", ""ar"")"),": تفعيل لفرز العمود تصاعديا")</f>
        <v>: تفعيل لفرز العمود تصاعديا</v>
      </c>
    </row>
    <row r="963" ht="15.75" customHeight="1">
      <c r="A963" s="1" t="s">
        <v>962</v>
      </c>
      <c r="B963" s="1" t="str">
        <f>IFERROR(__xludf.DUMMYFUNCTION("GOOGLETRANSLATE(A963, ""en"", ""ar"")"),": تفعيل لفرز العمود تنازليا")</f>
        <v>: تفعيل لفرز العمود تنازليا</v>
      </c>
    </row>
    <row r="964" ht="15.75" customHeight="1">
      <c r="A964" s="1" t="s">
        <v>963</v>
      </c>
      <c r="B964" s="1" t="str">
        <f>IFERROR(__xludf.DUMMYFUNCTION("GOOGLETRANSLATE(A964, ""en"", ""ar"")"),"انتظر من فضلك ...")</f>
        <v>انتظر من فضلك ...</v>
      </c>
    </row>
    <row r="965" ht="15.75" customHeight="1">
      <c r="A965" s="1" t="s">
        <v>964</v>
      </c>
      <c r="B965" s="1" t="str">
        <f>IFERROR(__xludf.DUMMYFUNCTION("GOOGLETRANSLATE(A965, ""en"", ""ar"")"),"غالي")</f>
        <v>غالي</v>
      </c>
    </row>
    <row r="966" ht="15.75" customHeight="1">
      <c r="A966" s="1" t="s">
        <v>965</v>
      </c>
      <c r="B966" s="1" t="str">
        <f>IFERROR(__xludf.DUMMYFUNCTION("GOOGLETRANSLATE(A966, ""en"", ""ar"")"),"سمات")</f>
        <v>سمات</v>
      </c>
    </row>
    <row r="967" ht="15.75" customHeight="1">
      <c r="A967" s="1" t="s">
        <v>966</v>
      </c>
      <c r="B967" s="1" t="str">
        <f>IFERROR(__xludf.DUMMYFUNCTION("GOOGLETRANSLATE(A967, ""en"", ""ar"")"),"تسجيل الدخول")</f>
        <v>تسجيل الدخول</v>
      </c>
    </row>
    <row r="968" ht="15.75" customHeight="1">
      <c r="A968" s="1" t="s">
        <v>967</v>
      </c>
      <c r="B968" s="1" t="str">
        <f>IFERROR(__xludf.DUMMYFUNCTION("GOOGLETRANSLATE(A968, ""en"", ""ar"")"),"اختر لغتك")</f>
        <v>اختر لغتك</v>
      </c>
    </row>
    <row r="969" ht="15.75" customHeight="1">
      <c r="A969" s="1" t="s">
        <v>968</v>
      </c>
      <c r="B969" s="1" t="str">
        <f>IFERROR(__xludf.DUMMYFUNCTION("GOOGLETRANSLATE(A969, ""en"", ""ar"")"),"رسول")</f>
        <v>رسول</v>
      </c>
    </row>
    <row r="970" ht="15.75" customHeight="1">
      <c r="A970" s="1" t="s">
        <v>969</v>
      </c>
      <c r="B970" s="1" t="str">
        <f>IFERROR(__xludf.DUMMYFUNCTION("GOOGLETRANSLATE(A970, ""en"", ""ar"")"),"محفظة الائتمان")</f>
        <v>محفظة الائتمان</v>
      </c>
    </row>
    <row r="971" ht="15.75" customHeight="1">
      <c r="A971" s="1" t="s">
        <v>970</v>
      </c>
      <c r="B971" s="1" t="str">
        <f>IFERROR(__xludf.DUMMYFUNCTION("GOOGLETRANSLATE(A971, ""en"", ""ar"")"),"الداعم الملف الشخصي")</f>
        <v>الداعم الملف الشخصي</v>
      </c>
    </row>
    <row r="972" ht="15.75" customHeight="1">
      <c r="A972" s="1" t="s">
        <v>971</v>
      </c>
      <c r="B972" s="1" t="str">
        <f>IFERROR(__xludf.DUMMYFUNCTION("GOOGLETRANSLATE(A972, ""en"", ""ar"")"),"ملفي الشخصي")</f>
        <v>ملفي الشخصي</v>
      </c>
    </row>
    <row r="973" ht="15.75" customHeight="1">
      <c r="A973" s="1" t="s">
        <v>972</v>
      </c>
      <c r="B973" s="1" t="str">
        <f>IFERROR(__xludf.DUMMYFUNCTION("GOOGLETRANSLATE(A973, ""en"", ""ar"")"),"صوري")</f>
        <v>صوري</v>
      </c>
    </row>
    <row r="974" ht="15.75" customHeight="1">
      <c r="A974" s="1" t="s">
        <v>973</v>
      </c>
      <c r="B974" s="1" t="str">
        <f>IFERROR(__xludf.DUMMYFUNCTION("GOOGLETRANSLATE(A974, ""en"", ""ar"")"),"من يحبني")</f>
        <v>من يحبني</v>
      </c>
    </row>
    <row r="975" ht="15.75" customHeight="1">
      <c r="A975" s="1" t="s">
        <v>974</v>
      </c>
      <c r="B975" s="1" t="str">
        <f>IFERROR(__xludf.DUMMYFUNCTION("GOOGLETRANSLATE(A975, ""en"", ""ar"")"),"هذه ميزة مميزة")</f>
        <v>هذه ميزة مميزة</v>
      </c>
    </row>
    <row r="976" ht="15.75" customHeight="1">
      <c r="A976" s="1" t="s">
        <v>975</v>
      </c>
      <c r="B976" s="1" t="str">
        <f>IFERROR(__xludf.DUMMYFUNCTION("GOOGLETRANSLATE(A976, ""en"", ""ar"")"),"الإعجابات المتبادلة")</f>
        <v>الإعجابات المتبادلة</v>
      </c>
    </row>
    <row r="977" ht="15.75" customHeight="1">
      <c r="A977" s="1" t="s">
        <v>976</v>
      </c>
      <c r="B977" s="1" t="str">
        <f>IFERROR(__xludf.DUMMYFUNCTION("GOOGLETRANSLATE(A977, ""en"", ""ar"")"),"إعجاباتي")</f>
        <v>إعجاباتي</v>
      </c>
    </row>
    <row r="978" ht="15.75" customHeight="1">
      <c r="A978" s="1" t="s">
        <v>977</v>
      </c>
      <c r="B978" s="1" t="str">
        <f>IFERROR(__xludf.DUMMYFUNCTION("GOOGLETRANSLATE(A978, ""en"", ""ar"")"),"يكره")</f>
        <v>يكره</v>
      </c>
    </row>
    <row r="979" ht="15.75" customHeight="1">
      <c r="A979" s="1" t="s">
        <v>978</v>
      </c>
      <c r="B979" s="1" t="str">
        <f>IFERROR(__xludf.DUMMYFUNCTION("GOOGLETRANSLATE(A979, ""en"", ""ar"")"),"الزوار")</f>
        <v>الزوار</v>
      </c>
    </row>
    <row r="980" ht="15.75" customHeight="1">
      <c r="A980" s="1" t="s">
        <v>979</v>
      </c>
      <c r="B980" s="1" t="str">
        <f>IFERROR(__xludf.DUMMYFUNCTION("GOOGLETRANSLATE(A980, ""en"", ""ar"")"),"إشعارات")</f>
        <v>إشعارات</v>
      </c>
    </row>
    <row r="981" ht="15.75" customHeight="1">
      <c r="A981" s="1" t="s">
        <v>980</v>
      </c>
      <c r="B981" s="1" t="str">
        <f>IFERROR(__xludf.DUMMYFUNCTION("GOOGLETRANSLATE(A981, ""en"", ""ar"")"),"المستخدمون المميزون")</f>
        <v>المستخدمون المميزون</v>
      </c>
    </row>
    <row r="982" ht="15.75" customHeight="1">
      <c r="A982" s="1" t="s">
        <v>981</v>
      </c>
      <c r="B982" s="1" t="str">
        <f>IFERROR(__xludf.DUMMYFUNCTION("GOOGLETRANSLATE(A982, ""en"", ""ar"")"),"احصل على نفسك في المستخدمين المميزين")</f>
        <v>احصل على نفسك في المستخدمين المميزين</v>
      </c>
    </row>
    <row r="983" ht="15.75" customHeight="1">
      <c r="A983" s="1" t="s">
        <v>982</v>
      </c>
      <c r="B983" s="1" t="str">
        <f>IFERROR(__xludf.DUMMYFUNCTION("GOOGLETRANSLATE(A983, ""en"", ""ar"")"),"المسافة من موقعي (__distanceUnit__)")</f>
        <v>المسافة من موقعي (__distanceUnit__)</v>
      </c>
    </row>
    <row r="984" ht="15.75" customHeight="1">
      <c r="A984" s="1" t="s">
        <v>983</v>
      </c>
      <c r="B984" s="1" t="str">
        <f>IFERROR(__xludf.DUMMYFUNCTION("GOOGLETRANSLATE(A984, ""en"", ""ar"")"),"كن مستخدمًا مميزًا")</f>
        <v>كن مستخدمًا مميزًا</v>
      </c>
    </row>
    <row r="985" ht="15.75" customHeight="1">
      <c r="A985" s="1" t="s">
        <v>984</v>
      </c>
      <c r="B985" s="1" t="str">
        <f>IFERROR(__xludf.DUMMYFUNCTION("GOOGLETRANSLATE(A985, ""en"", ""ar"")"),"كن مميزًا")</f>
        <v>كن مميزًا</v>
      </c>
    </row>
    <row r="986" ht="15.75" customHeight="1">
      <c r="A986" s="1" t="s">
        <v>985</v>
      </c>
      <c r="B986" s="1" t="str">
        <f>IFERROR(__xludf.DUMMYFUNCTION("GOOGLETRANSLATE(A986, ""en"", ""ar"")"),"إشعار")</f>
        <v>إشعار</v>
      </c>
    </row>
    <row r="987" ht="15.75" customHeight="1">
      <c r="A987" s="1" t="s">
        <v>986</v>
      </c>
      <c r="B987" s="1" t="str">
        <f>IFERROR(__xludf.DUMMYFUNCTION("GOOGLETRANSLATE(A987, ""en"", ""ar"")"),"عرض كافة الإخطارات.")</f>
        <v>عرض كافة الإخطارات.</v>
      </c>
    </row>
    <row r="988" ht="15.75" customHeight="1">
      <c r="A988" s="1" t="s">
        <v>987</v>
      </c>
      <c r="B988" s="1" t="str">
        <f>IFERROR(__xludf.DUMMYFUNCTION("GOOGLETRANSLATE(A988, ""en"", ""ar"")"),"لا يوجد إشعار جديد.")</f>
        <v>لا يوجد إشعار جديد.</v>
      </c>
    </row>
    <row r="989" ht="15.75" customHeight="1">
      <c r="A989" s="1" t="s">
        <v>988</v>
      </c>
      <c r="B989" s="1" t="str">
        <f>IFERROR(__xludf.DUMMYFUNCTION("GOOGLETRANSLATE(A989, ""en"", ""ar"")"),"لوحة الإدارة")</f>
        <v>لوحة الإدارة</v>
      </c>
    </row>
    <row r="990" ht="15.75" customHeight="1">
      <c r="A990" s="1" t="s">
        <v>989</v>
      </c>
      <c r="B990" s="1" t="str">
        <f>IFERROR(__xludf.DUMMYFUNCTION("GOOGLETRANSLATE(A990, ""en"", ""ar"")"),"مستخدم مميز")</f>
        <v>مستخدم مميز</v>
      </c>
    </row>
    <row r="991" ht="15.75" customHeight="1">
      <c r="A991" s="1" t="s">
        <v>990</v>
      </c>
      <c r="B991" s="1" t="str">
        <f>IFERROR(__xludf.DUMMYFUNCTION("GOOGLETRANSLATE(A991, ""en"", ""ar"")"),"إعداداتي")</f>
        <v>إعداداتي</v>
      </c>
    </row>
    <row r="992" ht="15.75" customHeight="1">
      <c r="A992" s="1" t="s">
        <v>991</v>
      </c>
      <c r="B992" s="1" t="str">
        <f>IFERROR(__xludf.DUMMYFUNCTION("GOOGLETRANSLATE(A992, ""en"", ""ar"")"),"تغيير كلمة المرور")</f>
        <v>تغيير كلمة المرور</v>
      </c>
    </row>
    <row r="993" ht="15.75" customHeight="1">
      <c r="A993" s="1" t="s">
        <v>992</v>
      </c>
      <c r="B993" s="1" t="str">
        <f>IFERROR(__xludf.DUMMYFUNCTION("GOOGLETRANSLATE(A993, ""en"", ""ar"")"),"تغيير البريد الإلكتروني")</f>
        <v>تغيير البريد الإلكتروني</v>
      </c>
    </row>
    <row r="994" ht="15.75" customHeight="1">
      <c r="A994" s="1" t="s">
        <v>993</v>
      </c>
      <c r="B994" s="1" t="str">
        <f>IFERROR(__xludf.DUMMYFUNCTION("GOOGLETRANSLATE(A994, ""en"", ""ar"")"),"تسجيل الخروج")</f>
        <v>تسجيل الخروج</v>
      </c>
    </row>
    <row r="995" ht="15.75" customHeight="1">
      <c r="A995" s="1" t="s">
        <v>994</v>
      </c>
      <c r="B995" s="1" t="str">
        <f>IFERROR(__xludf.DUMMYFUNCTION("GOOGLETRANSLATE(A995, ""en"", ""ar"")"),"من خلال تعزيز ملفك الشخصي، ستصبح جزءًا من المستخدم المميز وستحصل على الأولوية في البحث والمستخدمين العشوائيين. سيكلفك __boosterPrice__ أرصدة مقابل __boosterPeriod__ دقيقة فورية")</f>
        <v>من خلال تعزيز ملفك الشخصي، ستصبح جزءًا من المستخدم المميز وستحصل على الأولوية في البحث والمستخدمين العشوائيين. سيكلفك __boosterPrice__ أرصدة مقابل __boosterPeriod__ دقيقة فورية</v>
      </c>
    </row>
    <row r="996" ht="15.75" customHeight="1">
      <c r="A996" s="1" t="s">
        <v>995</v>
      </c>
      <c r="B996" s="1" t="str">
        <f>IFERROR(__xludf.DUMMYFUNCTION("GOOGLETRANSLATE(A996, ""en"", ""ar"")"),"رصيدك الائتماني منخفض جدًا، من فضلك")</f>
        <v>رصيدك الائتماني منخفض جدًا، من فضلك</v>
      </c>
    </row>
    <row r="997" ht="15.75" customHeight="1">
      <c r="A997" s="1" t="s">
        <v>996</v>
      </c>
      <c r="B997" s="1" t="str">
        <f>IFERROR(__xludf.DUMMYFUNCTION("GOOGLETRANSLATE(A997, ""en"", ""ar"")"),"شراء الاعتمادات")</f>
        <v>شراء الاعتمادات</v>
      </c>
    </row>
    <row r="998" ht="15.75" customHeight="1">
      <c r="A998" s="1" t="s">
        <v>997</v>
      </c>
      <c r="B998" s="1" t="str">
        <f>IFERROR(__xludf.DUMMYFUNCTION("GOOGLETRANSLATE(A998, ""en"", ""ar"")"),"كن مميزا")</f>
        <v>كن مميزا</v>
      </c>
    </row>
    <row r="999" ht="15.75" customHeight="1">
      <c r="A999" s="1" t="s">
        <v>998</v>
      </c>
      <c r="B999" s="1" t="str">
        <f>IFERROR(__xludf.DUMMYFUNCTION("GOOGLETRANSLATE(A999, ""en"", ""ar"")"),"يعزز")</f>
        <v>يعزز</v>
      </c>
    </row>
    <row r="1000" ht="15.75" customHeight="1">
      <c r="A1000" s="1" t="s">
        <v>999</v>
      </c>
      <c r="B1000" s="1" t="str">
        <f>IFERROR(__xludf.DUMMYFUNCTION("GOOGLETRANSLATE(A1000, ""en"", ""ar"")"),"ليس الآن")</f>
        <v>ليس الآن</v>
      </c>
    </row>
    <row r="1001" ht="15.75" customHeight="1">
      <c r="A1001" s="1" t="s">
        <v>1000</v>
      </c>
      <c r="B1001" s="1" t="str">
        <f>IFERROR(__xludf.DUMMYFUNCTION("GOOGLETRANSLATE(A1001, ""en"", ""ar"")"),"شراء الاعتمادات")</f>
        <v>شراء الاعتمادات</v>
      </c>
    </row>
    <row r="1002" ht="15.75" customHeight="1">
      <c r="A1002" s="1" t="s">
        <v>1001</v>
      </c>
      <c r="B1002" s="1" t="str">
        <f>IFERROR(__xludf.DUMMYFUNCTION("GOOGLETRANSLATE(A1002, ""en"", ""ar"")"),"الصفحات")</f>
        <v>الصفحات</v>
      </c>
    </row>
    <row r="1003" ht="15.75" customHeight="1">
      <c r="A1003" s="1" t="s">
        <v>1002</v>
      </c>
      <c r="B1003" s="1" t="str">
        <f>IFERROR(__xludf.DUMMYFUNCTION("GOOGLETRANSLATE(A1003, ""en"", ""ar"")"),"الهدايا")</f>
        <v>الهدايا</v>
      </c>
    </row>
    <row r="1004" ht="15.75" customHeight="1">
      <c r="A1004" s="1" t="s">
        <v>1003</v>
      </c>
      <c r="B1004" s="1" t="str">
        <f>IFERROR(__xludf.DUMMYFUNCTION("GOOGLETRANSLATE(A1004, ""en"", ""ar"")"),"حزم الائتمان")</f>
        <v>حزم الائتمان</v>
      </c>
    </row>
    <row r="1005" ht="15.75" customHeight="1">
      <c r="A1005" s="1" t="s">
        <v>1004</v>
      </c>
      <c r="B1005" s="1" t="str">
        <f>IFERROR(__xludf.DUMMYFUNCTION("GOOGLETRANSLATE(A1005, ""en"", ""ar"")"),"تقارير إساءة الاستخدام")</f>
        <v>تقارير إساءة الاستخدام</v>
      </c>
    </row>
    <row r="1006" ht="15.75" customHeight="1">
      <c r="A1006" s="1" t="s">
        <v>1005</v>
      </c>
      <c r="B1006" s="1" t="str">
        <f>IFERROR(__xludf.DUMMYFUNCTION("GOOGLETRANSLATE(A1006, ""en"", ""ar"")"),"المستخدمين")</f>
        <v>المستخدمين</v>
      </c>
    </row>
    <row r="1007" ht="15.75" customHeight="1">
      <c r="A1007" s="1" t="s">
        <v>1006</v>
      </c>
      <c r="B1007" s="1" t="str">
        <f>IFERROR(__xludf.DUMMYFUNCTION("GOOGLETRANSLATE(A1007, ""en"", ""ar"")"),"تحميلات المستخدم")</f>
        <v>تحميلات المستخدم</v>
      </c>
    </row>
    <row r="1008" ht="15.75" customHeight="1">
      <c r="A1008" s="1" t="s">
        <v>1007</v>
      </c>
      <c r="B1008" s="1" t="str">
        <f>IFERROR(__xludf.DUMMYFUNCTION("GOOGLETRANSLATE(A1008, ""en"", ""ar"")"),"عام")</f>
        <v>عام</v>
      </c>
    </row>
    <row r="1009" ht="15.75" customHeight="1">
      <c r="A1009" s="1" t="s">
        <v>1008</v>
      </c>
      <c r="B1009" s="1" t="str">
        <f>IFERROR(__xludf.DUMMYFUNCTION("GOOGLETRANSLATE(A1009, ""en"", ""ar"")"),"تسجيلات الدخول الاجتماعية")</f>
        <v>تسجيلات الدخول الاجتماعية</v>
      </c>
    </row>
    <row r="1010" ht="15.75" customHeight="1">
      <c r="A1010" s="1" t="s">
        <v>1009</v>
      </c>
      <c r="B1010" s="1" t="str">
        <f>IFERROR(__xludf.DUMMYFUNCTION("GOOGLETRANSLATE(A1010, ""en"", ""ar"")"),"التكامل")</f>
        <v>التكامل</v>
      </c>
    </row>
    <row r="1011" ht="15.75" customHeight="1">
      <c r="A1011" s="1" t="s">
        <v>1010</v>
      </c>
      <c r="B1011" s="1" t="str">
        <f>IFERROR(__xludf.DUMMYFUNCTION("GOOGLETRANSLATE(A1011, ""en"", ""ar"")"),"خطط مميزة")</f>
        <v>خطط مميزة</v>
      </c>
    </row>
    <row r="1012" ht="15.75" customHeight="1">
      <c r="A1012" s="1" t="s">
        <v>1011</v>
      </c>
      <c r="B1012" s="1" t="str">
        <f>IFERROR(__xludf.DUMMYFUNCTION("GOOGLETRANSLATE(A1012, ""en"", ""ar"")"),"الداعم")</f>
        <v>الداعم</v>
      </c>
    </row>
    <row r="1013" ht="15.75" customHeight="1">
      <c r="A1013" s="1" t="s">
        <v>1012</v>
      </c>
      <c r="B1013" s="1" t="str">
        <f>IFERROR(__xludf.DUMMYFUNCTION("GOOGLETRANSLATE(A1013, ""en"", ""ar"")"),"إعلان")</f>
        <v>إعلان</v>
      </c>
    </row>
    <row r="1014" ht="15.75" customHeight="1">
      <c r="A1014" s="1" t="s">
        <v>1013</v>
      </c>
      <c r="B1014" s="1" t="str">
        <f>IFERROR(__xludf.DUMMYFUNCTION("GOOGLETRANSLATE(A1014, ""en"", ""ar"")"),"حقول الملف الشخصي المخصصة")</f>
        <v>حقول الملف الشخصي المخصصة</v>
      </c>
    </row>
    <row r="1015" ht="15.75" customHeight="1">
      <c r="A1015" s="1" t="s">
        <v>1014</v>
      </c>
      <c r="B1015" s="1" t="str">
        <f>IFERROR(__xludf.DUMMYFUNCTION("GOOGLETRANSLATE(A1015, ""en"", ""ar"")"),"اللغات")</f>
        <v>اللغات</v>
      </c>
    </row>
    <row r="1016" ht="15.75" customHeight="1">
      <c r="A1016" s="1" t="s">
        <v>1015</v>
      </c>
      <c r="B1016" s="1" t="str">
        <f>IFERROR(__xludf.DUMMYFUNCTION("GOOGLETRANSLATE(A1016, ""en"", ""ar"")"),"رسول المستخدم وهمية")</f>
        <v>رسول المستخدم وهمية</v>
      </c>
    </row>
    <row r="1017" ht="15.75" customHeight="1">
      <c r="A1017" s="1" t="s">
        <v>1016</v>
      </c>
      <c r="B1017" s="1" t="str">
        <f>IFERROR(__xludf.DUMMYFUNCTION("GOOGLETRANSLATE(A1017, ""en"", ""ar"")"),"مراجع المساعدة - رسائل البريد الإلكتروني")</f>
        <v>مراجع المساعدة - رسائل البريد الإلكتروني</v>
      </c>
    </row>
    <row r="1018" ht="15.75" customHeight="1">
      <c r="A1018" s="1" t="s">
        <v>1017</v>
      </c>
      <c r="B1018" s="1" t="str">
        <f>IFERROR(__xludf.DUMMYFUNCTION("GOOGLETRANSLATE(A1018, ""en"", ""ar"")"),"إذا قمت بإجراء تغييرات لا تعكس هذا الارتباط، فقد يساعد ذلك في مسح ذاكرة التخزين المؤقت بالكامل.")</f>
        <v>إذا قمت بإجراء تغييرات لا تعكس هذا الارتباط، فقد يساعد ذلك في مسح ذاكرة التخزين المؤقت بالكامل.</v>
      </c>
    </row>
    <row r="1019" ht="15.75" customHeight="1">
      <c r="A1019" s="1" t="s">
        <v>1018</v>
      </c>
      <c r="B1019" s="1" t="str">
        <f>IFERROR(__xludf.DUMMYFUNCTION("GOOGLETRANSLATE(A1019, ""en"", ""ar"")"),"مسح ذاكرة التخزين المؤقت للنظام")</f>
        <v>مسح ذاكرة التخزين المؤقت للنظام</v>
      </c>
    </row>
    <row r="1020" ht="15.75" customHeight="1">
      <c r="A1020" s="1" t="s">
        <v>1019</v>
      </c>
      <c r="B1020" s="1" t="str">
        <f>IFERROR(__xludf.DUMMYFUNCTION("GOOGLETRANSLATE(A1020, ""en"", ""ar"")"),"تطبيق الجوال")</f>
        <v>تطبيق الجوال</v>
      </c>
    </row>
    <row r="1021" ht="15.75" customHeight="1">
      <c r="A1021" s="1" t="s">
        <v>1020</v>
      </c>
      <c r="B1021" s="1" t="str">
        <f>IFERROR(__xludf.DUMMYFUNCTION("GOOGLETRANSLATE(A1021, ""en"", ""ar"")"),"قسم المشرف")</f>
        <v>قسم المشرف</v>
      </c>
    </row>
    <row r="1022" ht="15.75" customHeight="1">
      <c r="A1022" s="1" t="s">
        <v>1021</v>
      </c>
      <c r="B1022" s="1" t="str">
        <f>IFERROR(__xludf.DUMMYFUNCTION("GOOGLETRANSLATE(A1022, ""en"", ""ar"")"),"حساب تعريفي")</f>
        <v>حساب تعريفي</v>
      </c>
    </row>
    <row r="1023" ht="15.75" customHeight="1">
      <c r="A1023" s="1" t="s">
        <v>1022</v>
      </c>
      <c r="B1023" s="1" t="str">
        <f>IFERROR(__xludf.DUMMYFUNCTION("GOOGLETRANSLATE(A1023, ""en"", ""ar"")"),"أضف هدية")</f>
        <v>أضف هدية</v>
      </c>
    </row>
    <row r="1024" ht="15.75" customHeight="1">
      <c r="A1024" s="1" t="s">
        <v>1023</v>
      </c>
      <c r="B1024" s="1" t="str">
        <f>IFERROR(__xludf.DUMMYFUNCTION("GOOGLETRANSLATE(A1024, ""en"", ""ar"")"),"إدارة الهدايا")</f>
        <v>إدارة الهدايا</v>
      </c>
    </row>
    <row r="1025" ht="15.75" customHeight="1">
      <c r="A1025" s="1" t="s">
        <v>1024</v>
      </c>
      <c r="B1025" s="1" t="str">
        <f>IFERROR(__xludf.DUMMYFUNCTION("GOOGLETRANSLATE(A1025, ""en"", ""ar"")"),"العودة إلى الهدايا")</f>
        <v>العودة إلى الهدايا</v>
      </c>
    </row>
    <row r="1026" ht="15.75" customHeight="1">
      <c r="A1026" s="1" t="s">
        <v>1025</v>
      </c>
      <c r="B1026" s="1" t="str">
        <f>IFERROR(__xludf.DUMMYFUNCTION("GOOGLETRANSLATE(A1026, ""en"", ""ar"")"),"السعر العادي")</f>
        <v>السعر العادي</v>
      </c>
    </row>
    <row r="1027" ht="15.75" customHeight="1">
      <c r="A1027" s="1" t="s">
        <v>1026</v>
      </c>
      <c r="B1027" s="1" t="str">
        <f>IFERROR(__xludf.DUMMYFUNCTION("GOOGLETRANSLATE(A1027, ""en"", ""ar"")"),"سعر مميز")</f>
        <v>سعر مميز</v>
      </c>
    </row>
    <row r="1028" ht="15.75" customHeight="1">
      <c r="A1028" s="1" t="s">
        <v>1027</v>
      </c>
      <c r="B1028" s="1" t="str">
        <f>IFERROR(__xludf.DUMMYFUNCTION("GOOGLETRANSLATE(A1028, ""en"", ""ar"")"),"تحرير الهدية")</f>
        <v>تحرير الهدية</v>
      </c>
    </row>
    <row r="1029" ht="15.75" customHeight="1">
      <c r="A1029" s="1" t="s">
        <v>1028</v>
      </c>
      <c r="B1029" s="1" t="str">
        <f>IFERROR(__xludf.DUMMYFUNCTION("GOOGLETRANSLATE(A1029, ""en"", ""ar"")"),"إضافة هدية جديدة")</f>
        <v>إضافة هدية جديدة</v>
      </c>
    </row>
    <row r="1030" ht="15.75" customHeight="1">
      <c r="A1030" s="1" t="s">
        <v>1029</v>
      </c>
      <c r="B1030" s="1" t="str">
        <f>IFERROR(__xludf.DUMMYFUNCTION("GOOGLETRANSLATE(A1030, ""en"", ""ar"")"),"السعر العادي (بالاعتمادات)")</f>
        <v>السعر العادي (بالاعتمادات)</v>
      </c>
    </row>
    <row r="1031" ht="15.75" customHeight="1">
      <c r="A1031" s="1" t="s">
        <v>1030</v>
      </c>
      <c r="B1031" s="1" t="str">
        <f>IFERROR(__xludf.DUMMYFUNCTION("GOOGLETRANSLATE(A1031, ""en"", ""ar"")"),"سعر القسط (في الاعتمادات)")</f>
        <v>سعر القسط (في الاعتمادات)</v>
      </c>
    </row>
    <row r="1032" ht="15.75" customHeight="1">
      <c r="A1032" s="1" t="s">
        <v>1031</v>
      </c>
      <c r="B1032" s="1" t="str">
        <f>IFERROR(__xludf.DUMMYFUNCTION("GOOGLETRANSLATE(A1032, ""en"", ""ar"")"),"إضافة ملصق")</f>
        <v>إضافة ملصق</v>
      </c>
    </row>
    <row r="1033" ht="15.75" customHeight="1">
      <c r="A1033" s="1" t="s">
        <v>1032</v>
      </c>
      <c r="B1033" s="1" t="str">
        <f>IFERROR(__xludf.DUMMYFUNCTION("GOOGLETRANSLATE(A1033, ""en"", ""ar"")"),"إدارة الملصقات")</f>
        <v>إدارة الملصقات</v>
      </c>
    </row>
    <row r="1034" ht="15.75" customHeight="1">
      <c r="A1034" s="1" t="s">
        <v>1033</v>
      </c>
      <c r="B1034" s="1" t="str">
        <f>IFERROR(__xludf.DUMMYFUNCTION("GOOGLETRANSLATE(A1034, ""en"", ""ar"")"),"العودة إلى الملصقات")</f>
        <v>العودة إلى الملصقات</v>
      </c>
    </row>
    <row r="1035" ht="15.75" customHeight="1">
      <c r="A1035" s="1" t="s">
        <v>1034</v>
      </c>
      <c r="B1035" s="1" t="str">
        <f>IFERROR(__xludf.DUMMYFUNCTION("GOOGLETRANSLATE(A1035, ""en"", ""ar"")"),"مخصص للمستخدم المتميز فقط")</f>
        <v>مخصص للمستخدم المتميز فقط</v>
      </c>
    </row>
    <row r="1036" ht="15.75" customHeight="1">
      <c r="A1036" s="1" t="s">
        <v>1035</v>
      </c>
      <c r="B1036" s="1" t="str">
        <f>IFERROR(__xludf.DUMMYFUNCTION("GOOGLETRANSLATE(A1036, ""en"", ""ar"")"),"تحرير الملصق")</f>
        <v>تحرير الملصق</v>
      </c>
    </row>
    <row r="1037" ht="15.75" customHeight="1">
      <c r="A1037" s="1" t="s">
        <v>1036</v>
      </c>
      <c r="B1037" s="1" t="str">
        <f>IFERROR(__xludf.DUMMYFUNCTION("GOOGLETRANSLATE(A1037, ""en"", ""ar"")"),"إضافة ملصق جديد")</f>
        <v>إضافة ملصق جديد</v>
      </c>
    </row>
    <row r="1038" ht="15.75" customHeight="1">
      <c r="A1038" s="1" t="s">
        <v>1037</v>
      </c>
      <c r="B1038" s="1" t="str">
        <f>IFERROR(__xludf.DUMMYFUNCTION("GOOGLETRANSLATE(A1038, ""en"", ""ar"")"),"ممتاز")</f>
        <v>ممتاز</v>
      </c>
    </row>
    <row r="1039" ht="15.75" customHeight="1">
      <c r="A1039" s="1" t="s">
        <v>1038</v>
      </c>
      <c r="B1039" s="1" t="str">
        <f>IFERROR(__xludf.DUMMYFUNCTION("GOOGLETRANSLATE(A1039, ""en"", ""ar"")"),"هل أنت مستعد للمغادرة؟")</f>
        <v>هل أنت مستعد للمغادرة؟</v>
      </c>
    </row>
    <row r="1040" ht="15.75" customHeight="1">
      <c r="A1040" s="1" t="s">
        <v>1039</v>
      </c>
      <c r="B1040" s="1" t="str">
        <f>IFERROR(__xludf.DUMMYFUNCTION("GOOGLETRANSLATE(A1040, ""en"", ""ar"")"),"حدد ""تسجيل الخروج"" أدناه إذا كنت مستعدًا لإنهاء جلستك الحالية.")</f>
        <v>حدد "تسجيل الخروج" أدناه إذا كنت مستعدًا لإنهاء جلستك الحالية.</v>
      </c>
    </row>
    <row r="1041" ht="15.75" customHeight="1">
      <c r="A1041" s="1" t="s">
        <v>1040</v>
      </c>
      <c r="B1041" s="1" t="str">
        <f>IFERROR(__xludf.DUMMYFUNCTION("GOOGLETRANSLATE(A1041, ""en"", ""ar"")"),"خطأ!")</f>
        <v>خطأ!</v>
      </c>
    </row>
    <row r="1042" ht="15.75" customHeight="1">
      <c r="A1042" s="1" t="s">
        <v>1041</v>
      </c>
      <c r="B1042" s="1" t="str">
        <f>IFERROR(__xludf.DUMMYFUNCTION("GOOGLETRANSLATE(A1042, ""en"", ""ar"")"),"ربما يكون متصفحك لا يدعم مكالمات الصوت/الفيديو. ننصحك باستخدام متصفح آخر.")</f>
        <v>ربما يكون متصفحك لا يدعم مكالمات الصوت/الفيديو. ننصحك باستخدام متصفح آخر.</v>
      </c>
    </row>
    <row r="1043" ht="15.75" customHeight="1">
      <c r="A1043" s="1" t="s">
        <v>1042</v>
      </c>
      <c r="B1043" s="1" t="str">
        <f>IFERROR(__xludf.DUMMYFUNCTION("GOOGLETRANSLATE(A1043, ""en"", ""ar"")"),"رنين...")</f>
        <v>رنين...</v>
      </c>
    </row>
    <row r="1044" ht="15.75" customHeight="1">
      <c r="A1044" s="1" t="s">
        <v>1043</v>
      </c>
      <c r="B1044" s="1" t="str">
        <f>IFERROR(__xludf.DUMMYFUNCTION("GOOGLETRANSLATE(A1044, ""en"", ""ar"")"),"جارٍ الاتصال...")</f>
        <v>جارٍ الاتصال...</v>
      </c>
    </row>
    <row r="1045" ht="15.75" customHeight="1">
      <c r="A1045" s="1" t="s">
        <v>1044</v>
      </c>
      <c r="B1045" s="1" t="str">
        <f>IFERROR(__xludf.DUMMYFUNCTION("GOOGLETRANSLATE(A1045, ""en"", ""ar"")"),"جارٍ الاتصال...")</f>
        <v>جارٍ الاتصال...</v>
      </c>
    </row>
    <row r="1046" ht="15.75" customHeight="1">
      <c r="A1046" s="1" t="s">
        <v>1045</v>
      </c>
      <c r="B1046" s="1" t="str">
        <f>IFERROR(__xludf.DUMMYFUNCTION("GOOGLETRANSLATE(A1046, ""en"", ""ar"")"),"متصل")</f>
        <v>متصل</v>
      </c>
    </row>
    <row r="1047" ht="15.75" customHeight="1">
      <c r="A1047" s="1" t="s">
        <v>1046</v>
      </c>
      <c r="B1047" s="1" t="str">
        <f>IFERROR(__xludf.DUMMYFUNCTION("GOOGLETRANSLATE(A1047, ""en"", ""ar"")"),"تم قطع الاتصال...")</f>
        <v>تم قطع الاتصال...</v>
      </c>
    </row>
    <row r="1048" ht="15.75" customHeight="1">
      <c r="A1048" s="1" t="s">
        <v>1047</v>
      </c>
      <c r="B1048" s="1" t="str">
        <f>IFERROR(__xludf.DUMMYFUNCTION("GOOGLETRANSLATE(A1048, ""en"", ""ar"")"),"مشغول...")</f>
        <v>مشغول...</v>
      </c>
    </row>
    <row r="1049" ht="15.75" customHeight="1">
      <c r="A1049" s="1" t="s">
        <v>1048</v>
      </c>
      <c r="B1049" s="1" t="str">
        <f>IFERROR(__xludf.DUMMYFUNCTION("GOOGLETRANSLATE(A1049, ""en"", ""ar"")"),"مكالمة صوتية واردة")</f>
        <v>مكالمة صوتية واردة</v>
      </c>
    </row>
    <row r="1050" ht="15.75" customHeight="1">
      <c r="A1050" s="1" t="s">
        <v>1049</v>
      </c>
      <c r="B1050" s="1" t="str">
        <f>IFERROR(__xludf.DUMMYFUNCTION("GOOGLETRANSLATE(A1050, ""en"", ""ar"")"),"مكالمة فيديو واردة")</f>
        <v>مكالمة فيديو واردة</v>
      </c>
    </row>
    <row r="1051" ht="15.75" customHeight="1">
      <c r="A1051" s="1" t="s">
        <v>1050</v>
      </c>
      <c r="B1051" s="1" t="str">
        <f>IFERROR(__xludf.DUMMYFUNCTION("GOOGLETRANSLATE(A1051, ""en"", ""ar"")"),"اكتب للتصفية")</f>
        <v>اكتب للتصفية</v>
      </c>
    </row>
    <row r="1052" ht="15.75" customHeight="1">
      <c r="A1052" s="1" t="s">
        <v>1051</v>
      </c>
      <c r="B1052" s="1" t="str">
        <f>IFERROR(__xludf.DUMMYFUNCTION("GOOGLETRANSLATE(A1052, ""en"", ""ar"")"),"يحب")</f>
        <v>يحب</v>
      </c>
    </row>
    <row r="1053" ht="15.75" customHeight="1">
      <c r="A1053" s="1" t="s">
        <v>1052</v>
      </c>
      <c r="B1053" s="1" t="str">
        <f>IFERROR(__xludf.DUMMYFUNCTION("GOOGLETRANSLATE(A1053, ""en"", ""ar"")"),"لا يعجبني")</f>
        <v>لا يعجبني</v>
      </c>
    </row>
    <row r="1054" ht="15.75" customHeight="1">
      <c r="A1054" s="1" t="s">
        <v>1053</v>
      </c>
      <c r="B1054" s="1" t="str">
        <f>IFERROR(__xludf.DUMMYFUNCTION("GOOGLETRANSLATE(A1054, ""en"", ""ar"")"),"حذف كافة الدردشة")</f>
        <v>حذف كافة الدردشة</v>
      </c>
    </row>
    <row r="1055" ht="15.75" customHeight="1">
      <c r="A1055" s="1" t="s">
        <v>1054</v>
      </c>
      <c r="B1055" s="1" t="str">
        <f>IFERROR(__xludf.DUMMYFUNCTION("GOOGLETRANSLATE(A1055, ""en"", ""ar"")"),"انخفاض")</f>
        <v>انخفاض</v>
      </c>
    </row>
    <row r="1056" ht="15.75" customHeight="1">
      <c r="A1056" s="1" t="s">
        <v>1055</v>
      </c>
      <c r="B1056" s="1" t="str">
        <f>IFERROR(__xludf.DUMMYFUNCTION("GOOGLETRANSLATE(A1056, ""en"", ""ar"")"),"تم رفض طلب الرسالة")</f>
        <v>تم رفض طلب الرسالة</v>
      </c>
    </row>
    <row r="1057" ht="15.75" customHeight="1">
      <c r="A1057" s="1" t="s">
        <v>1056</v>
      </c>
      <c r="B1057" s="1" t="str">
        <f>IFERROR(__xludf.DUMMYFUNCTION("GOOGLETRANSLATE(A1057, ""en"", ""ar"")"),"هل أنت متأكد من شراء هذا الملصق؟")</f>
        <v>هل أنت متأكد من شراء هذا الملصق؟</v>
      </c>
    </row>
    <row r="1058" ht="15.75" customHeight="1">
      <c r="A1058" s="1" t="s">
        <v>1057</v>
      </c>
      <c r="B1058" s="1" t="str">
        <f>IFERROR(__xludf.DUMMYFUNCTION("GOOGLETRANSLATE(A1058, ""en"", ""ar"")"),"يحتاج المستخدم إلى قبول طلب الدردشة")</f>
        <v>يحتاج المستخدم إلى قبول طلب الدردشة</v>
      </c>
    </row>
    <row r="1059" ht="15.75" customHeight="1">
      <c r="A1059" s="1" t="s">
        <v>1058</v>
      </c>
      <c r="B1059" s="1" t="str">
        <f>IFERROR(__xludf.DUMMYFUNCTION("GOOGLETRANSLATE(A1059, ""en"", ""ar"")"),"تسجيل الدخول باسم")</f>
        <v>تسجيل الدخول باسم</v>
      </c>
    </row>
    <row r="1060" ht="15.75" customHeight="1">
      <c r="A1060" s="1" t="s">
        <v>1059</v>
      </c>
      <c r="B1060" s="1" t="str">
        <f>IFERROR(__xludf.DUMMYFUNCTION("GOOGLETRANSLATE(A1060, ""en"", ""ar"")"),"سجل رسول")</f>
        <v>سجل رسول</v>
      </c>
    </row>
    <row r="1061" ht="15.75" customHeight="1">
      <c r="A1061" s="1" t="s">
        <v>1060</v>
      </c>
      <c r="B1061" s="1" t="str">
        <f>IFERROR(__xludf.DUMMYFUNCTION("GOOGLETRANSLATE(A1061, ""en"", ""ar"")"),"مرسل")</f>
        <v>مرسل</v>
      </c>
    </row>
    <row r="1062" ht="15.75" customHeight="1">
      <c r="A1062" s="1" t="s">
        <v>1061</v>
      </c>
      <c r="B1062" s="1" t="str">
        <f>IFERROR(__xludf.DUMMYFUNCTION("GOOGLETRANSLATE(A1062, ""en"", ""ar"")"),"المتلقي")</f>
        <v>المتلقي</v>
      </c>
    </row>
    <row r="1063" ht="15.75" customHeight="1">
      <c r="A1063" s="1" t="s">
        <v>1062</v>
      </c>
      <c r="B1063" s="1" t="str">
        <f>IFERROR(__xludf.DUMMYFUNCTION("GOOGLETRANSLATE(A1063, ""en"", ""ar"")"),"رسالة")</f>
        <v>رسالة</v>
      </c>
    </row>
    <row r="1064" ht="15.75" customHeight="1">
      <c r="A1064" s="1" t="s">
        <v>1063</v>
      </c>
      <c r="B1064" s="1" t="str">
        <f>IFERROR(__xludf.DUMMYFUNCTION("GOOGLETRANSLATE(A1064, ""en"", ""ar"")"),"أرسل")</f>
        <v>أرسل</v>
      </c>
    </row>
    <row r="1065" ht="15.75" customHeight="1">
      <c r="A1065" s="1" t="s">
        <v>1064</v>
      </c>
      <c r="B1065" s="1" t="str">
        <f>IFERROR(__xludf.DUMMYFUNCTION("GOOGLETRANSLATE(A1065, ""en"", ""ar"")"),"الإخطار ل")</f>
        <v>الإخطار ل</v>
      </c>
    </row>
    <row r="1066" ht="15.75" customHeight="1">
      <c r="A1066" s="1" t="s">
        <v>1065</v>
      </c>
      <c r="B1066" s="1" t="str">
        <f>IFERROR(__xludf.DUMMYFUNCTION("GOOGLETRANSLATE(A1066, ""en"", ""ar"")"),"وقت")</f>
        <v>وقت</v>
      </c>
    </row>
    <row r="1067" ht="15.75" customHeight="1">
      <c r="A1067" s="1" t="s">
        <v>1066</v>
      </c>
      <c r="B1067" s="1" t="str">
        <f>IFERROR(__xludf.DUMMYFUNCTION("GOOGLETRANSLATE(A1067, ""en"", ""ar"")"),"لا يوجد أي إشعار.")</f>
        <v>لا يوجد أي إشعار.</v>
      </c>
    </row>
    <row r="1068" ht="15.75" customHeight="1">
      <c r="A1068" s="1" t="s">
        <v>1067</v>
      </c>
      <c r="B1068" s="1" t="str">
        <f>IFERROR(__xludf.DUMMYFUNCTION("GOOGLETRANSLATE(A1068, ""en"", ""ar"")"),"الرحلة إلى الحب تبدأ من هنا.")</f>
        <v>الرحلة إلى الحب تبدأ من هنا.</v>
      </c>
    </row>
    <row r="1069" ht="15.75" customHeight="1">
      <c r="A1069" s="1" t="s">
        <v>1068</v>
      </c>
      <c r="B1069" s="1" t="str">
        <f>IFERROR(__xludf.DUMMYFUNCTION("GOOGLETRANSLATE(A1069, ""en"", ""ar"")"),"ابحث عن الحب الذي من المفترض أن يكون.")</f>
        <v>ابحث عن الحب الذي من المفترض أن يكون.</v>
      </c>
    </row>
    <row r="1070" ht="15.75" customHeight="1">
      <c r="A1070" s="1" t="s">
        <v>1069</v>
      </c>
      <c r="B1070" s="1" t="str">
        <f>IFERROR(__xludf.DUMMYFUNCTION("GOOGLETRANSLATE(A1070, ""en"", ""ar"")"),"الحب هو في انتظاركم.")</f>
        <v>الحب هو في انتظاركم.</v>
      </c>
    </row>
    <row r="1071" ht="15.75" customHeight="1">
      <c r="A1071" s="1" t="s">
        <v>1070</v>
      </c>
      <c r="B1071" s="1" t="str">
        <f>IFERROR(__xludf.DUMMYFUNCTION("GOOGLETRANSLATE(A1071, ""en"", ""ar"")"),"ابحث عن الحب بالطريقة السهلة.")</f>
        <v>ابحث عن الحب بالطريقة السهلة.</v>
      </c>
    </row>
    <row r="1072" ht="15.75" customHeight="1">
      <c r="A1072" s="1" t="s">
        <v>1071</v>
      </c>
      <c r="B1072" s="1" t="str">
        <f>IFERROR(__xludf.DUMMYFUNCTION("GOOGLETRANSLATE(A1072, ""en"", ""ar"")"),"التطابق المثالي هو مجرد نقرة واحدة.")</f>
        <v>التطابق المثالي هو مجرد نقرة واحدة.</v>
      </c>
    </row>
    <row r="1073" ht="15.75" customHeight="1">
      <c r="A1073" s="1" t="s">
        <v>1072</v>
      </c>
      <c r="B1073" s="1" t="str">
        <f>IFERROR(__xludf.DUMMYFUNCTION("GOOGLETRANSLATE(A1073, ""en"", ""ar"")"),"ابحث عن الحب بشروطك الخاصة.")</f>
        <v>ابحث عن الحب بشروطك الخاصة.</v>
      </c>
    </row>
    <row r="1074" ht="15.75" customHeight="1">
      <c r="A1074" s="1" t="s">
        <v>1073</v>
      </c>
      <c r="B1074" s="1" t="str">
        <f>IFERROR(__xludf.DUMMYFUNCTION("GOOGLETRANSLATE(A1074, ""en"", ""ar"")"),"أفضل العلاقات مبنية على المصالح المشتركة.")</f>
        <v>أفضل العلاقات مبنية على المصالح المشتركة.</v>
      </c>
    </row>
    <row r="1075" ht="15.75" customHeight="1">
      <c r="A1075" s="1" t="s">
        <v>1074</v>
      </c>
      <c r="B1075" s="1" t="str">
        <f>IFERROR(__xludf.DUMMYFUNCTION("GOOGLETRANSLATE(A1075, ""en"", ""ar"")"),"يجب أن تكون المواعدة ممتعة.")</f>
        <v>يجب أن تكون المواعدة ممتعة.</v>
      </c>
    </row>
    <row r="1076" ht="15.75" customHeight="1">
      <c r="A1076" s="1" t="s">
        <v>1075</v>
      </c>
      <c r="B1076" s="1" t="str">
        <f>IFERROR(__xludf.DUMMYFUNCTION("GOOGLETRANSLATE(A1076, ""en"", ""ar"")"),"صديقك الحميم في انتظارك.")</f>
        <v>صديقك الحميم في انتظارك.</v>
      </c>
    </row>
    <row r="1077" ht="15.75" customHeight="1">
      <c r="A1077" s="1" t="s">
        <v>1076</v>
      </c>
      <c r="B1077" s="1" t="str">
        <f>IFERROR(__xludf.DUMMYFUNCTION("GOOGLETRANSLATE(A1077, ""en"", ""ar"")"),"ابحث عن الحب، وليس مجرد موعد.")</f>
        <v>ابحث عن الحب، وليس مجرد موعد.</v>
      </c>
    </row>
    <row r="1078" ht="15.75" customHeight="1">
      <c r="A1078" s="1" t="s">
        <v>1077</v>
      </c>
      <c r="B1078" s="1" t="str">
        <f>IFERROR(__xludf.DUMMYFUNCTION("GOOGLETRANSLATE(A1078, ""en"", ""ar"")"),"لا يجب أن تكون المواعدة صعبة.")</f>
        <v>لا يجب أن تكون المواعدة صعبة.</v>
      </c>
    </row>
    <row r="1079" ht="15.75" customHeight="1">
      <c r="A1079" s="1" t="s">
        <v>1078</v>
      </c>
      <c r="B1079" s="1" t="str">
        <f>IFERROR(__xludf.DUMMYFUNCTION("GOOGLETRANSLATE(A1079, ""en"", ""ar"")"),"تعبت من كونها واحدة؟ __siteName__ هو الرد على صلواتك. لدينا مجموعة واسعة من الأعضاء للاختيار من بينها، لذا تأكد من العثور على الشخص المثالي بالنسبة لك. انضم وابدأ حياتك العاطفية اليوم!")</f>
        <v>تعبت من كونها واحدة؟ __siteName__ هو الرد على صلواتك. لدينا مجموعة واسعة من الأعضاء للاختيار من بينها، لذا تأكد من العثور على الشخص المثالي بالنسبة لك. انضم وابدأ حياتك العاطفية اليوم!</v>
      </c>
    </row>
    <row r="1080" ht="15.75" customHeight="1">
      <c r="A1080" s="1" t="s">
        <v>1079</v>
      </c>
      <c r="B1080" s="1" t="str">
        <f>IFERROR(__xludf.DUMMYFUNCTION("GOOGLETRANSLATE(A1080, ""en"", ""ar"")"),"ابدأ")</f>
        <v>ابدأ</v>
      </c>
    </row>
    <row r="1081" ht="15.75" customHeight="1">
      <c r="A1081" s="1" t="s">
        <v>1080</v>
      </c>
      <c r="B1081" s="1" t="str">
        <f>IFERROR(__xludf.DUMMYFUNCTION("GOOGLETRANSLATE(A1081, ""en"", ""ar"")"),"ابحث عن التطابق المثالي")</f>
        <v>ابحث عن التطابق المثالي</v>
      </c>
    </row>
    <row r="1082" ht="15.75" customHeight="1">
      <c r="A1082" s="1" t="s">
        <v>1081</v>
      </c>
      <c r="B1082" s="1" t="str">
        <f>IFERROR(__xludf.DUMMYFUNCTION("GOOGLETRANSLATE(A1082, ""en"", ""ar"")"),"أبحث عن")</f>
        <v>أبحث عن</v>
      </c>
    </row>
    <row r="1083" ht="15.75" customHeight="1">
      <c r="A1083" s="1" t="s">
        <v>1082</v>
      </c>
      <c r="B1083" s="1" t="str">
        <f>IFERROR(__xludf.DUMMYFUNCTION("GOOGLETRANSLATE(A1083, ""en"", ""ar"")"),"العمر حتى")</f>
        <v>العمر حتى</v>
      </c>
    </row>
    <row r="1084" ht="15.75" customHeight="1">
      <c r="A1084" s="1" t="s">
        <v>1083</v>
      </c>
      <c r="B1084" s="1" t="str">
        <f>IFERROR(__xludf.DUMMYFUNCTION("GOOGLETRANSLATE(A1084, ""en"", ""ar"")"),"مزايا العضوية المميزة")</f>
        <v>مزايا العضوية المميزة</v>
      </c>
    </row>
    <row r="1085" ht="15.75" customHeight="1">
      <c r="A1085" s="1" t="s">
        <v>1084</v>
      </c>
      <c r="B1085" s="1" t="str">
        <f>IFERROR(__xludf.DUMMYFUNCTION("GOOGLETRANSLATE(A1085, ""en"", ""ar"")"),"بدون إعلانات، تصفح في وضع التصفح المتخفي، معرفة من يحبك، عرض إشعارات الإعجاب، الأولوية في نتيجة البحث، الأولوية في المستخدم العشوائي، مكالمة صوتية عبر Messenger، مكالمة فيديو عبر Messenger، لقاءات غير محدودة للمستخدمين، خصومات على الملصقات والهدايا وغيرها"&amp;" الكثير ...")</f>
        <v>بدون إعلانات، تصفح في وضع التصفح المتخفي، معرفة من يحبك، عرض إشعارات الإعجاب، الأولوية في نتيجة البحث، الأولوية في المستخدم العشوائي، مكالمة صوتية عبر Messenger، مكالمة فيديو عبر Messenger، لقاءات غير محدودة للمستخدمين، خصومات على الملصقات والهدايا وغيرها الكثير ...</v>
      </c>
    </row>
    <row r="1086" ht="15.75" customHeight="1">
      <c r="A1086" s="1" t="s">
        <v>1085</v>
      </c>
      <c r="B1086" s="1" t="str">
        <f>IFERROR(__xludf.DUMMYFUNCTION("GOOGLETRANSLATE(A1086, ""en"", ""ar"")"),"يسجل")</f>
        <v>يسجل</v>
      </c>
    </row>
    <row r="1087" ht="15.75" customHeight="1">
      <c r="A1087" s="1" t="s">
        <v>1086</v>
      </c>
      <c r="B1087" s="1" t="str">
        <f>IFERROR(__xludf.DUMMYFUNCTION("GOOGLETRANSLATE(A1087, ""en"", ""ar"")"),"التسجيلات مجانية وسريعة")</f>
        <v>التسجيلات مجانية وسريعة</v>
      </c>
    </row>
    <row r="1088" ht="15.75" customHeight="1">
      <c r="A1088" s="1" t="s">
        <v>1087</v>
      </c>
      <c r="B1088" s="1" t="str">
        <f>IFERROR(__xludf.DUMMYFUNCTION("GOOGLETRANSLATE(A1088, ""en"", ""ar"")"),"أكمل معلومات ملفك الشخصي")</f>
        <v>أكمل معلومات ملفك الشخصي</v>
      </c>
    </row>
    <row r="1089" ht="15.75" customHeight="1">
      <c r="A1089" s="1" t="s">
        <v>1088</v>
      </c>
      <c r="B1089" s="1" t="str">
        <f>IFERROR(__xludf.DUMMYFUNCTION("GOOGLETRANSLATE(A1089, ""en"", ""ar"")"),"يجد")</f>
        <v>يجد</v>
      </c>
    </row>
    <row r="1090" ht="15.75" customHeight="1">
      <c r="A1090" s="1" t="s">
        <v>1089</v>
      </c>
      <c r="B1090" s="1" t="str">
        <f>IFERROR(__xludf.DUMMYFUNCTION("GOOGLETRANSLATE(A1090, ""en"", ""ar"")"),"ابحث عن الشخص الذي تبحث عنه")</f>
        <v>ابحث عن الشخص الذي تبحث عنه</v>
      </c>
    </row>
    <row r="1091" ht="15.75" customHeight="1">
      <c r="A1091" s="1" t="s">
        <v>1090</v>
      </c>
      <c r="B1091" s="1" t="str">
        <f>IFERROR(__xludf.DUMMYFUNCTION("GOOGLETRANSLATE(A1091, ""en"", ""ar"")"),"تعرف على الشخص الذي قد يثير اهتمامك")</f>
        <v>تعرف على الشخص الذي قد يثير اهتمامك</v>
      </c>
    </row>
    <row r="1092" ht="15.75" customHeight="1">
      <c r="A1092" s="1" t="s">
        <v>1091</v>
      </c>
      <c r="B1092" s="1" t="str">
        <f>IFERROR(__xludf.DUMMYFUNCTION("GOOGLETRANSLATE(A1092, ""en"", ""ar"")"),"أكمل ملفك الشخصي")</f>
        <v>أكمل ملفك الشخصي</v>
      </c>
    </row>
    <row r="1093" ht="15.75" customHeight="1">
      <c r="A1093" s="1" t="s">
        <v>1092</v>
      </c>
      <c r="B1093" s="1" t="str">
        <f>IFERROR(__xludf.DUMMYFUNCTION("GOOGLETRANSLATE(A1093, ""en"", ""ar"")"),"مثال على المكان الذي يمكنك فيه وضع صورة للميزات، أو أي شيء آخر، مع الوصف.")</f>
        <v>مثال على المكان الذي يمكنك فيه وضع صورة للميزات، أو أي شيء آخر، مع الوصف.</v>
      </c>
    </row>
    <row r="1094" ht="15.75" customHeight="1">
      <c r="A1094" s="1" t="s">
        <v>1093</v>
      </c>
      <c r="B1094" s="1" t="str">
        <f>IFERROR(__xludf.DUMMYFUNCTION("GOOGLETRANSLATE(A1094, ""en"", ""ar"")"),"عنوان")</f>
        <v>عنوان</v>
      </c>
    </row>
    <row r="1095" ht="15.75" customHeight="1">
      <c r="A1095" s="1" t="s">
        <v>1094</v>
      </c>
      <c r="B1095" s="1" t="str">
        <f>IFERROR(__xludf.DUMMYFUNCTION("GOOGLETRANSLATE(A1095, ""en"", ""ar"")"),"بريد إلكتروني")</f>
        <v>بريد إلكتروني</v>
      </c>
    </row>
    <row r="1096" ht="15.75" customHeight="1">
      <c r="A1096" s="1" t="s">
        <v>1095</v>
      </c>
      <c r="B1096" s="1" t="str">
        <f>IFERROR(__xludf.DUMMYFUNCTION("GOOGLETRANSLATE(A1096, ""en"", ""ar"")"),"هاتف")</f>
        <v>هاتف</v>
      </c>
    </row>
    <row r="1097" ht="15.75" customHeight="1">
      <c r="A1097" s="1" t="s">
        <v>1096</v>
      </c>
      <c r="B1097" s="1" t="str">
        <f>IFERROR(__xludf.DUMMYFUNCTION("GOOGLETRANSLATE(A1097, ""en"", ""ar"")"),"حقوق الطبع والنشر © __اسم الموقع__ __السنة__")</f>
        <v>حقوق الطبع والنشر © __اسم الموقع__ __السنة__</v>
      </c>
    </row>
    <row r="1098" ht="15.75" customHeight="1">
      <c r="A1098" s="1" t="s">
        <v>1097</v>
      </c>
      <c r="B1098" s="1" t="str">
        <f>IFERROR(__xludf.DUMMYFUNCTION("GOOGLETRANSLATE(A1098, ""en"", ""ar"")"),"إضافة صفحة")</f>
        <v>إضافة صفحة</v>
      </c>
    </row>
    <row r="1099" ht="15.75" customHeight="1">
      <c r="A1099" s="1" t="s">
        <v>1098</v>
      </c>
      <c r="B1099" s="1" t="str">
        <f>IFERROR(__xludf.DUMMYFUNCTION("GOOGLETRANSLATE(A1099, ""en"", ""ar"")"),"إدارة الصفحات")</f>
        <v>إدارة الصفحات</v>
      </c>
    </row>
    <row r="1100" ht="15.75" customHeight="1">
      <c r="A1100" s="1" t="s">
        <v>1099</v>
      </c>
      <c r="B1100" s="1" t="str">
        <f>IFERROR(__xludf.DUMMYFUNCTION("GOOGLETRANSLATE(A1100, ""en"", ""ar"")"),"العودة إلى الصفحات")</f>
        <v>العودة إلى الصفحات</v>
      </c>
    </row>
    <row r="1101" ht="15.75" customHeight="1">
      <c r="A1101" s="1" t="s">
        <v>1100</v>
      </c>
      <c r="B1101" s="1" t="str">
        <f>IFERROR(__xludf.DUMMYFUNCTION("GOOGLETRANSLATE(A1101, ""en"", ""ar"")"),"وصف")</f>
        <v>وصف</v>
      </c>
    </row>
    <row r="1102" ht="15.75" customHeight="1">
      <c r="A1102" s="1" t="s">
        <v>1101</v>
      </c>
      <c r="B1102" s="1" t="str">
        <f>IFERROR(__xludf.DUMMYFUNCTION("GOOGLETRANSLATE(A1102, ""en"", ""ar"")"),"تحرير الصفحة")</f>
        <v>تحرير الصفحة</v>
      </c>
    </row>
    <row r="1103" ht="15.75" customHeight="1">
      <c r="A1103" s="1" t="s">
        <v>1102</v>
      </c>
      <c r="B1103" s="1" t="str">
        <f>IFERROR(__xludf.DUMMYFUNCTION("GOOGLETRANSLATE(A1103, ""en"", ""ar"")"),"معاينة عنوان URL")</f>
        <v>معاينة عنوان URL</v>
      </c>
    </row>
    <row r="1104" ht="15.75" customHeight="1">
      <c r="A1104" s="1" t="s">
        <v>1103</v>
      </c>
      <c r="B1104" s="1" t="str">
        <f>IFERROR(__xludf.DUMMYFUNCTION("GOOGLETRANSLATE(A1104, ""en"", ""ar"")"),"إضافة صفحة جديدة")</f>
        <v>إضافة صفحة جديدة</v>
      </c>
    </row>
    <row r="1105" ht="15.75" customHeight="1">
      <c r="A1105" s="1" t="s">
        <v>1104</v>
      </c>
      <c r="B1105" s="1" t="str">
        <f>IFERROR(__xludf.DUMMYFUNCTION("GOOGLETRANSLATE(A1105, ""en"", ""ar"")"),"مخلوق")</f>
        <v>مخلوق</v>
      </c>
    </row>
    <row r="1106" ht="15.75" customHeight="1">
      <c r="A1106" s="1" t="s">
        <v>1105</v>
      </c>
      <c r="B1106" s="1" t="str">
        <f>IFERROR(__xludf.DUMMYFUNCTION("GOOGLETRANSLATE(A1106, ""en"", ""ar"")"),"تم التحديث")</f>
        <v>تم التحديث</v>
      </c>
    </row>
    <row r="1107" ht="15.75" customHeight="1">
      <c r="A1107" s="1" t="s">
        <v>1106</v>
      </c>
      <c r="B1107" s="1" t="str">
        <f>IFERROR(__xludf.DUMMYFUNCTION("GOOGLETRANSLATE(A1107, ""en"", ""ar"")"),"تريد حذف هذه الصفحة.")</f>
        <v>تريد حذف هذه الصفحة.</v>
      </c>
    </row>
    <row r="1108" ht="15.75" customHeight="1">
      <c r="A1108" s="1" t="s">
        <v>1107</v>
      </c>
      <c r="B1108" s="1" t="str">
        <f>IFERROR(__xludf.DUMMYFUNCTION("GOOGLETRANSLATE(A1108, ""en"", ""ar"")"),"رابط الصفحة")</f>
        <v>رابط الصفحة</v>
      </c>
    </row>
    <row r="1109" ht="15.75" customHeight="1">
      <c r="A1109" s="1" t="s">
        <v>1108</v>
      </c>
      <c r="B1109" s="1" t="str">
        <f>IFERROR(__xludf.DUMMYFUNCTION("GOOGLETRANSLATE(A1109, ""en"", ""ar"")"),"نعم")</f>
        <v>نعم</v>
      </c>
    </row>
    <row r="1110" ht="15.75" customHeight="1">
      <c r="A1110" s="1" t="s">
        <v>1109</v>
      </c>
      <c r="B1110" s="1" t="str">
        <f>IFERROR(__xludf.DUMMYFUNCTION("GOOGLETRANSLATE(A1110, ""en"", ""ar"")"),"ليس الآن")</f>
        <v>ليس الآن</v>
      </c>
    </row>
    <row r="1111" ht="15.75" customHeight="1">
      <c r="A1111" s="1" t="s">
        <v>1110</v>
      </c>
      <c r="B1111" s="1" t="str">
        <f>IFERROR(__xludf.DUMMYFUNCTION("GOOGLETRANSLATE(A1111, ""en"", ""ar"")"),"لغات الترجمة")</f>
        <v>لغات الترجمة</v>
      </c>
    </row>
    <row r="1112" ht="15.75" customHeight="1">
      <c r="A1112" s="1" t="s">
        <v>1111</v>
      </c>
      <c r="B1112" s="1" t="str">
        <f>IFERROR(__xludf.DUMMYFUNCTION("GOOGLETRANSLATE(A1112, ""en"", ""ar"")"),"إضافة لغة ترجمة جديدة")</f>
        <v>إضافة لغة ترجمة جديدة</v>
      </c>
    </row>
    <row r="1113" ht="15.75" customHeight="1">
      <c r="A1113" s="1" t="s">
        <v>1112</v>
      </c>
      <c r="B1113" s="1" t="str">
        <f>IFERROR(__xludf.DUMMYFUNCTION("GOOGLETRANSLATE(A1113, ""en"", ""ar"")"),"اسم اللغة")</f>
        <v>اسم اللغة</v>
      </c>
    </row>
    <row r="1114" ht="15.75" customHeight="1">
      <c r="A1114" s="1" t="s">
        <v>1113</v>
      </c>
      <c r="B1114" s="1" t="str">
        <f>IFERROR(__xludf.DUMMYFUNCTION("GOOGLETRANSLATE(A1114, ""en"", ""ar"")"),"رمز اللغة")</f>
        <v>رمز اللغة</v>
      </c>
    </row>
    <row r="1115" ht="15.75" customHeight="1">
      <c r="A1115" s="1" t="s">
        <v>1114</v>
      </c>
      <c r="B1115" s="1" t="str">
        <f>IFERROR(__xludf.DUMMYFUNCTION("GOOGLETRANSLATE(A1115, ""en"", ""ar"")"),"الترجمة التلقائية باستخدام مايكروسوفت")</f>
        <v>الترجمة التلقائية باستخدام مايكروسوفت</v>
      </c>
    </row>
    <row r="1116" ht="15.75" customHeight="1">
      <c r="A1116" s="1" t="s">
        <v>1115</v>
      </c>
      <c r="B1116" s="1" t="str">
        <f>IFERROR(__xludf.DUMMYFUNCTION("GOOGLETRANSLATE(A1116, ""en"", ""ar"")"),"هل RTL")</f>
        <v>هل RTL</v>
      </c>
    </row>
    <row r="1117" ht="15.75" customHeight="1">
      <c r="A1117" s="1" t="s">
        <v>1116</v>
      </c>
      <c r="B1117" s="1" t="str">
        <f>IFERROR(__xludf.DUMMYFUNCTION("GOOGLETRANSLATE(A1117, ""en"", ""ar"")"),"يرجى ملاحظة: مطلوب رمز لغة صالح للترجمة التلقائية")</f>
        <v>يرجى ملاحظة: مطلوب رمز لغة صالح للترجمة التلقائية</v>
      </c>
    </row>
    <row r="1118" ht="15.75" customHeight="1">
      <c r="A1118" s="1" t="s">
        <v>1117</v>
      </c>
      <c r="B1118" s="1" t="str">
        <f>IFERROR(__xludf.DUMMYFUNCTION("GOOGLETRANSLATE(A1118, ""en"", ""ar"")"),"هل أنت متأكد أنك تريد ترجمة جميع اللغات المتاحة تلقائيًا باستخدام Microsoft؟")</f>
        <v>هل أنت متأكد أنك تريد ترجمة جميع اللغات المتاحة تلقائيًا باستخدام Microsoft؟</v>
      </c>
    </row>
    <row r="1119" ht="15.75" customHeight="1">
      <c r="A1119" s="1" t="s">
        <v>1118</v>
      </c>
      <c r="B1119" s="1" t="str">
        <f>IFERROR(__xludf.DUMMYFUNCTION("GOOGLETRANSLATE(A1119, ""en"", ""ar"")"),"الترجمة التلقائية للجميع باستخدام Microsoft")</f>
        <v>الترجمة التلقائية للجميع باستخدام Microsoft</v>
      </c>
    </row>
    <row r="1120" ht="15.75" customHeight="1">
      <c r="A1120" s="1" t="s">
        <v>1119</v>
      </c>
      <c r="B1120" s="1" t="str">
        <f>IFERROR(__xludf.DUMMYFUNCTION("GOOGLETRANSLATE(A1120, ""en"", ""ar"")"),"إدارة اللغة: __languageName__")</f>
        <v>إدارة اللغة: __languageName__</v>
      </c>
    </row>
    <row r="1121" ht="15.75" customHeight="1">
      <c r="A1121" s="1" t="s">
        <v>1120</v>
      </c>
      <c r="B1121" s="1" t="str">
        <f>IFERROR(__xludf.DUMMYFUNCTION("GOOGLETRANSLATE(A1121, ""en"", ""ar"")"),"اجمع كل السلاسل القابلة للترجمة من المصدر واجعلها جاهزة للترجمة")</f>
        <v>اجمع كل السلاسل القابلة للترجمة من المصدر واجعلها جاهزة للترجمة</v>
      </c>
    </row>
    <row r="1122" ht="15.75" customHeight="1">
      <c r="A1122" s="1" t="s">
        <v>1121</v>
      </c>
      <c r="B1122" s="1" t="str">
        <f>IFERROR(__xludf.DUMMYFUNCTION("GOOGLETRANSLATE(A1122, ""en"", ""ar"")"),"إعادة المسح")</f>
        <v>إعادة المسح</v>
      </c>
    </row>
    <row r="1123" ht="15.75" customHeight="1">
      <c r="A1123" s="1" t="s">
        <v>1122</v>
      </c>
      <c r="B1123" s="1" t="str">
        <f>IFERROR(__xludf.DUMMYFUNCTION("GOOGLETRANSLATE(A1123, ""en"", ""ar"")"),"هل تريد حذف لغة الترجمة هذه؟")</f>
        <v>هل تريد حذف لغة الترجمة هذه؟</v>
      </c>
    </row>
    <row r="1124" ht="15.75" customHeight="1">
      <c r="A1124" s="1" t="s">
        <v>1123</v>
      </c>
      <c r="B1124" s="1" t="str">
        <f>IFERROR(__xludf.DUMMYFUNCTION("GOOGLETRANSLATE(A1124, ""en"", ""ar"")"),"__languageName__ ترجمات اللغة (__translationsCount__)")</f>
        <v>__languageName__ ترجمات اللغة (__translationsCount__)</v>
      </c>
    </row>
    <row r="1125" ht="15.75" customHeight="1">
      <c r="A1125" s="1" t="s">
        <v>1124</v>
      </c>
      <c r="B1125" s="1" t="str">
        <f>IFERROR(__xludf.DUMMYFUNCTION("GOOGLETRANSLATE(A1125, ""en"", ""ar"")"),"العودة إلى اللغات")</f>
        <v>العودة إلى اللغات</v>
      </c>
    </row>
    <row r="1126" ht="15.75" customHeight="1">
      <c r="A1126" s="1" t="s">
        <v>1125</v>
      </c>
      <c r="B1126" s="1" t="str">
        <f>IFERROR(__xludf.DUMMYFUNCTION("GOOGLETRANSLATE(A1126, ""en"", ""ar"")"),"الترجمات التلقائية")</f>
        <v>الترجمات التلقائية</v>
      </c>
    </row>
    <row r="1127" ht="15.75" customHeight="1">
      <c r="A1127" s="1" t="s">
        <v>1126</v>
      </c>
      <c r="B1127" s="1" t="str">
        <f>IFERROR(__xludf.DUMMYFUNCTION("GOOGLETRANSLATE(A1127, ""en"", ""ar"")"),"مترجم مايكروسوفت")</f>
        <v>مترجم مايكروسوفت</v>
      </c>
    </row>
    <row r="1128" ht="15.75" customHeight="1">
      <c r="A1128" s="1" t="s">
        <v>1127</v>
      </c>
      <c r="B1128" s="1" t="str">
        <f>IFERROR(__xludf.DUMMYFUNCTION("GOOGLETRANSLATE(A1128, ""en"", ""ar"")"),"مترجم مايكروسوفت - مفتاح لا
                    وأضاف")</f>
        <v>مترجم مايكروسوفت - مفتاح لا
                    وأضاف</v>
      </c>
    </row>
    <row r="1129" ht="15.75" customHeight="1">
      <c r="A1129" s="1" t="s">
        <v>1128</v>
      </c>
      <c r="B1129" s="1" t="str">
        <f>IFERROR(__xludf.DUMMYFUNCTION("GOOGLETRANSLATE(A1129, ""en"", ""ar"")"),"الترجمات التلقائية (جدول بيانات Google)")</f>
        <v>الترجمات التلقائية (جدول بيانات Google)</v>
      </c>
    </row>
    <row r="1130" ht="15.75" customHeight="1">
      <c r="A1130" s="1" t="s">
        <v>1129</v>
      </c>
      <c r="B1130" s="1" t="str">
        <f>IFERROR(__xludf.DUMMYFUNCTION("GOOGLETRANSLATE(A1130, ""en"", ""ar"")"),"الترجمات التلقائية باستخدام جدول بيانات Google")</f>
        <v>الترجمات التلقائية باستخدام جدول بيانات Google</v>
      </c>
    </row>
    <row r="1131" ht="15.75" customHeight="1">
      <c r="A1131" s="1" t="s">
        <v>1130</v>
      </c>
      <c r="B1131" s="1" t="str">
        <f>IFERROR(__xludf.DUMMYFUNCTION("GOOGLETRANSLATE(A1131, ""en"", ""ar"")"),"الخطوة 1")</f>
        <v>الخطوة 1</v>
      </c>
    </row>
    <row r="1132" ht="15.75" customHeight="1">
      <c r="A1132" s="1" t="s">
        <v>1131</v>
      </c>
      <c r="B1132" s="1" t="str">
        <f>IFERROR(__xludf.DUMMYFUNCTION("GOOGLETRANSLATE(A1132, ""en"", ""ar"")"),"يصدّر")</f>
        <v>يصدّر</v>
      </c>
    </row>
    <row r="1133" ht="15.75" customHeight="1">
      <c r="A1133" s="1" t="s">
        <v>1132</v>
      </c>
      <c r="B1133" s="1" t="str">
        <f>IFERROR(__xludf.DUMMYFUNCTION("GOOGLETRANSLATE(A1133, ""en"", ""ar"")"),"تصدير سلاسل الترجمة إلى ملف XLSX")</f>
        <v>تصدير سلاسل الترجمة إلى ملف XLSX</v>
      </c>
    </row>
    <row r="1134" ht="15.75" customHeight="1">
      <c r="A1134" s="1" t="s">
        <v>1133</v>
      </c>
      <c r="B1134" s="1" t="str">
        <f>IFERROR(__xludf.DUMMYFUNCTION("GOOGLETRANSLATE(A1134, ""en"", ""ar"")"),"الخطوة 2")</f>
        <v>الخطوة 2</v>
      </c>
    </row>
    <row r="1135" ht="15.75" customHeight="1">
      <c r="A1135" s="1" t="s">
        <v>1134</v>
      </c>
      <c r="B1135" s="1" t="str">
        <f>IFERROR(__xludf.DUMMYFUNCTION("GOOGLETRANSLATE(A1135, ""en"", ""ar"")"),"بمجرد تنزيل الملف، انتقل إلى __googleSpreadSheetAnchorTag__ وافتح جدول البيانات المُصدر باستخدام التحميل.")</f>
        <v>بمجرد تنزيل الملف، انتقل إلى __googleSpreadSheetAnchorTag__ وافتح جدول البيانات المُصدر باستخدام التحميل.</v>
      </c>
    </row>
    <row r="1136" ht="15.75" customHeight="1">
      <c r="A1136" s="1" t="s">
        <v>1135</v>
      </c>
      <c r="B1136" s="1" t="str">
        <f>IFERROR(__xludf.DUMMYFUNCTION("GOOGLETRANSLATE(A1136, ""en"", ""ar"")"),"جداول بيانات جوجل")</f>
        <v>جداول بيانات جوجل</v>
      </c>
    </row>
    <row r="1137" ht="15.75" customHeight="1">
      <c r="A1137" s="1" t="s">
        <v>1136</v>
      </c>
      <c r="B1137" s="1" t="str">
        <f>IFERROR(__xludf.DUMMYFUNCTION("GOOGLETRANSLATE(A1137, ""en"", ""ar"")"),"الخطوة 3")</f>
        <v>الخطوة 3</v>
      </c>
    </row>
    <row r="1138" ht="15.75" customHeight="1">
      <c r="A1138" s="1" t="s">
        <v>1137</v>
      </c>
      <c r="B1138" s="1" t="str">
        <f>IFERROR(__xludf.DUMMYFUNCTION("GOOGLETRANSLATE(A1138, ""en"", ""ar"")"),"ثم انتقل إلى قائمة التحرير وحدد خيار البحث والاستبدال، والآن ابحث عن __doubleQuotes__ واستبدله بـ __singleQuote__، وحدد أيضًا الخيار المسمى ""التحقق أيضًا من الصيغ"" وانقر على زر استبدال الكل")</f>
        <v>ثم انتقل إلى قائمة التحرير وحدد خيار البحث والاستبدال، والآن ابحث عن __doubleQuotes__ واستبدله بـ __singleQuote__، وحدد أيضًا الخيار المسمى "التحقق أيضًا من الصيغ" وانقر على زر استبدال الكل</v>
      </c>
    </row>
    <row r="1139" ht="15.75" customHeight="1">
      <c r="A1139" s="1" t="s">
        <v>1138</v>
      </c>
      <c r="B1139" s="1" t="str">
        <f>IFERROR(__xludf.DUMMYFUNCTION("GOOGLETRANSLATE(A1139, ""en"", ""ar"")"),"الخطوة 4")</f>
        <v>الخطوة 4</v>
      </c>
    </row>
    <row r="1140" ht="15.75" customHeight="1">
      <c r="A1140" s="1" t="s">
        <v>1139</v>
      </c>
      <c r="B1140" s="1" t="str">
        <f>IFERROR(__xludf.DUMMYFUNCTION("GOOGLETRANSLATE(A1140, ""en"", ""ar"")"),"الآن يقوم بترجمة كل سلاسلك تلقائيًا، والآن فقط قم بالتصدير باستخدام __downloadFunctionPath__ والسحب والإسقاط أو تصفح ملف Excel الخاص بك لمعالجة الترجمات أدناه.")</f>
        <v>الآن يقوم بترجمة كل سلاسلك تلقائيًا، والآن فقط قم بالتصدير باستخدام __downloadFunctionPath__ والسحب والإسقاط أو تصفح ملف Excel الخاص بك لمعالجة الترجمات أدناه.</v>
      </c>
    </row>
    <row r="1141" ht="15.75" customHeight="1">
      <c r="A1141" s="1" t="s">
        <v>1140</v>
      </c>
      <c r="B1141" s="1" t="str">
        <f>IFERROR(__xludf.DUMMYFUNCTION("GOOGLETRANSLATE(A1141, ""en"", ""ar"")"),"الاستيراد والمعالجة")</f>
        <v>الاستيراد والمعالجة</v>
      </c>
    </row>
    <row r="1142" ht="15.75" customHeight="1">
      <c r="A1142" s="1" t="s">
        <v>1141</v>
      </c>
      <c r="B1142" s="1" t="str">
        <f>IFERROR(__xludf.DUMMYFUNCTION("GOOGLETRANSLATE(A1142, ""en"", ""ar"")"),"يرجى الملاحظة")</f>
        <v>يرجى الملاحظة</v>
      </c>
    </row>
    <row r="1143" ht="15.75" customHeight="1">
      <c r="A1143" s="1" t="s">
        <v>1142</v>
      </c>
      <c r="B1143" s="1" t="str">
        <f>IFERROR(__xludf.DUMMYFUNCTION("GOOGLETRANSLATE(A1143, ""en"", ""ar"")"),"الترجمة التلقائية من Google الواردة هنا هي طريقة أقل من مفتاح واجهة برمجة التطبيقات (API) التي قد يتم حظر عنوان IP الخاص بك لفترة معينة، إذا تم تنفيذ الكثير من الطلبات.")</f>
        <v>الترجمة التلقائية من Google الواردة هنا هي طريقة أقل من مفتاح واجهة برمجة التطبيقات (API) التي قد يتم حظر عنوان IP الخاص بك لفترة معينة، إذا تم تنفيذ الكثير من الطلبات.</v>
      </c>
    </row>
    <row r="1144" ht="15.75" customHeight="1">
      <c r="A1144" s="1" t="s">
        <v>1143</v>
      </c>
      <c r="B1144" s="1" t="str">
        <f>IFERROR(__xludf.DUMMYFUNCTION("GOOGLETRANSLATE(A1144, ""en"", ""ar"")"),"المفرد")</f>
        <v>المفرد</v>
      </c>
    </row>
    <row r="1145" ht="15.75" customHeight="1">
      <c r="A1145" s="1" t="s">
        <v>1144</v>
      </c>
      <c r="B1145" s="1" t="str">
        <f>IFERROR(__xludf.DUMMYFUNCTION("GOOGLETRANSLATE(A1145, ""en"", ""ar"")"),"جوجل للترجمة التلقائية")</f>
        <v>جوجل للترجمة التلقائية</v>
      </c>
    </row>
    <row r="1146" ht="15.75" customHeight="1">
      <c r="A1146" s="1" t="s">
        <v>1145</v>
      </c>
      <c r="B1146" s="1" t="str">
        <f>IFERROR(__xludf.DUMMYFUNCTION("GOOGLETRANSLATE(A1146, ""en"", ""ar"")"),"ترجمة تلقائية")</f>
        <v>ترجمة تلقائية</v>
      </c>
    </row>
    <row r="1147" ht="15.75" customHeight="1">
      <c r="A1147" s="1" t="s">
        <v>1146</v>
      </c>
      <c r="B1147" s="1" t="str">
        <f>IFERROR(__xludf.DUMMYFUNCTION("GOOGLETRANSLATE(A1147, ""en"", ""ar"")"),"جمع")</f>
        <v>جمع</v>
      </c>
    </row>
    <row r="1148" ht="15.75" customHeight="1">
      <c r="A1148" s="1" t="s">
        <v>1147</v>
      </c>
      <c r="B1148" s="1" t="str">
        <f>IFERROR(__xludf.DUMMYFUNCTION("GOOGLETRANSLATE(A1148, ""en"", ""ar"")"),"تم جلب الترجمة التلقائية بنجاح")</f>
        <v>تم جلب الترجمة التلقائية بنجاح</v>
      </c>
    </row>
    <row r="1149" ht="15.75" customHeight="1">
      <c r="A1149" s="1" t="s">
        <v>1148</v>
      </c>
      <c r="B1149" s="1" t="str">
        <f>IFERROR(__xludf.DUMMYFUNCTION("GOOGLETRANSLATE(A1149, ""en"", ""ar"")"),"الترجمة التلقائية من Google الواردة هنا هي طريقة أقل من مفتاح واجهة برمجة التطبيقات (API) التي قد يتم حظر عنوان IP الخاص بك لفترة معينة، إذا تم تنفيذ الكثير من الطلبات. تحقق مرة أخرى بعد بضع ساعات أو قم بتغيير اتصالك بالإنترنت لتغيير عنوان IP")</f>
        <v>الترجمة التلقائية من Google الواردة هنا هي طريقة أقل من مفتاح واجهة برمجة التطبيقات (API) التي قد يتم حظر عنوان IP الخاص بك لفترة معينة، إذا تم تنفيذ الكثير من الطلبات. تحقق مرة أخرى بعد بضع ساعات أو قم بتغيير اتصالك بالإنترنت لتغيير عنوان IP</v>
      </c>
    </row>
    <row r="1150" ht="15.75" customHeight="1">
      <c r="A1150" s="1" t="s">
        <v>1149</v>
      </c>
      <c r="B1150" s="1" t="str">
        <f>IFERROR(__xludf.DUMMYFUNCTION("GOOGLETRANSLATE(A1150, ""en"", ""ar"")"),"فشل الحصول على الترجمة التلقائية")</f>
        <v>فشل الحصول على الترجمة التلقائية</v>
      </c>
    </row>
    <row r="1151" ht="15.75" customHeight="1">
      <c r="A1151" s="1" t="s">
        <v>1150</v>
      </c>
      <c r="B1151" s="1" t="str">
        <f>IFERROR(__xludf.DUMMYFUNCTION("GOOGLETRANSLATE(A1151, ""en"", ""ar"")"),"لا يوجد مستخدمين محظورين.")</f>
        <v>لا يوجد مستخدمين محظورين.</v>
      </c>
    </row>
    <row r="1152" ht="15.75" customHeight="1">
      <c r="A1152" s="1" t="s">
        <v>1151</v>
      </c>
      <c r="B1152" s="1" t="str">
        <f>IFERROR(__xludf.DUMMYFUNCTION("GOOGLETRANSLATE(A1152, ""en"", ""ar"")"),"قم بتنشيط عنوان بريدك الإلكتروني الجديد")</f>
        <v>قم بتنشيط عنوان بريدك الإلكتروني الجديد</v>
      </c>
    </row>
    <row r="1153" ht="15.75" customHeight="1">
      <c r="A1153" s="1" t="s">
        <v>1152</v>
      </c>
      <c r="B1153" s="1" t="str">
        <f>IFERROR(__xludf.DUMMYFUNCTION("GOOGLETRANSLATE(A1153, ""en"", ""ar"")"),"لقد أوشكت على الانتهاء... أنت بحاجة إلى تأكيد عنوان بريدك الإلكتروني. لإكمال عملية التنشيط، يرجى النقر على الرابط الموجود في البريد الإلكتروني الذي أرسلناه إليك للتو.")</f>
        <v>لقد أوشكت على الانتهاء... أنت بحاجة إلى تأكيد عنوان بريدك الإلكتروني. لإكمال عملية التنشيط، يرجى النقر على الرابط الموجود في البريد الإلكتروني الذي أرسلناه إليك للتو.</v>
      </c>
    </row>
    <row r="1154" ht="15.75" customHeight="1">
      <c r="A1154" s="1" t="s">
        <v>1153</v>
      </c>
      <c r="B1154" s="1" t="str">
        <f>IFERROR(__xludf.DUMMYFUNCTION("GOOGLETRANSLATE(A1154, ""en"", ""ar"")"),"البريد الإلكتروني الحالي")</f>
        <v>البريد الإلكتروني الحالي</v>
      </c>
    </row>
    <row r="1155" ht="15.75" customHeight="1">
      <c r="A1155" s="1" t="s">
        <v>1154</v>
      </c>
      <c r="B1155" s="1" t="str">
        <f>IFERROR(__xludf.DUMMYFUNCTION("GOOGLETRANSLATE(A1155, ""en"", ""ar"")"),"كلمة المرور الحالية")</f>
        <v>كلمة المرور الحالية</v>
      </c>
    </row>
    <row r="1156" ht="15.75" customHeight="1">
      <c r="A1156" s="1" t="s">
        <v>1155</v>
      </c>
      <c r="B1156" s="1" t="str">
        <f>IFERROR(__xludf.DUMMYFUNCTION("GOOGLETRANSLATE(A1156, ""en"", ""ar"")"),"البريد الإلكتروني الجديد")</f>
        <v>البريد الإلكتروني الجديد</v>
      </c>
    </row>
    <row r="1157" ht="15.75" customHeight="1">
      <c r="A1157" s="1" t="s">
        <v>1156</v>
      </c>
      <c r="B1157" s="1" t="str">
        <f>IFERROR(__xludf.DUMMYFUNCTION("GOOGLETRANSLATE(A1157, ""en"", ""ar"")"),"تحديث البريد الإلكتروني")</f>
        <v>تحديث البريد الإلكتروني</v>
      </c>
    </row>
    <row r="1158" ht="15.75" customHeight="1">
      <c r="A1158" s="1" t="s">
        <v>1157</v>
      </c>
      <c r="B1158" s="1" t="str">
        <f>IFERROR(__xludf.DUMMYFUNCTION("GOOGLETRANSLATE(A1158, ""en"", ""ar"")"),"نظرًا لأنك قمت بالتسجيل باستخدام حساب التواصل الاجتماعي ولم تقم بتعيين كلمة المرور بعد، فأنت بحاجة إلى تسجيل الخروج واستخدام رابط ""نسيت كلمة المرور"" لتعيين كلمة المرور.")</f>
        <v>نظرًا لأنك قمت بالتسجيل باستخدام حساب التواصل الاجتماعي ولم تقم بتعيين كلمة المرور بعد، فأنت بحاجة إلى تسجيل الخروج واستخدام رابط "نسيت كلمة المرور" لتعيين كلمة المرور.</v>
      </c>
    </row>
    <row r="1159" ht="15.75" customHeight="1">
      <c r="A1159" s="1" t="s">
        <v>1158</v>
      </c>
      <c r="B1159" s="1" t="str">
        <f>IFERROR(__xludf.DUMMYFUNCTION("GOOGLETRANSLATE(A1159, ""en"", ""ar"")"),"كلمة المرور الجديدة")</f>
        <v>كلمة المرور الجديدة</v>
      </c>
    </row>
    <row r="1160" ht="15.75" customHeight="1">
      <c r="A1160" s="1" t="s">
        <v>1159</v>
      </c>
      <c r="B1160" s="1" t="str">
        <f>IFERROR(__xludf.DUMMYFUNCTION("GOOGLETRANSLATE(A1160, ""en"", ""ar"")"),"تأكيد كلمة المرور الجديدة")</f>
        <v>تأكيد كلمة المرور الجديدة</v>
      </c>
    </row>
    <row r="1161" ht="15.75" customHeight="1">
      <c r="A1161" s="1" t="s">
        <v>1160</v>
      </c>
      <c r="B1161" s="1" t="str">
        <f>IFERROR(__xludf.DUMMYFUNCTION("GOOGLETRANSLATE(A1161, ""en"", ""ar"")"),"تحديث كلمة المرور")</f>
        <v>تحديث كلمة المرور</v>
      </c>
    </row>
    <row r="1162" ht="15.75" customHeight="1">
      <c r="A1162" s="1" t="s">
        <v>1161</v>
      </c>
      <c r="B1162" s="1" t="str">
        <f>IFERROR(__xludf.DUMMYFUNCTION("GOOGLETRANSLATE(A1162, ""en"", ""ar"")"),"الاسم الكامل")</f>
        <v>الاسم الكامل</v>
      </c>
    </row>
    <row r="1163" ht="15.75" customHeight="1">
      <c r="A1163" s="1" t="s">
        <v>1162</v>
      </c>
      <c r="B1163" s="1" t="str">
        <f>IFERROR(__xludf.DUMMYFUNCTION("GOOGLETRANSLATE(A1163, ""en"", ""ar"")"),"موضوع")</f>
        <v>موضوع</v>
      </c>
    </row>
    <row r="1164" ht="15.75" customHeight="1">
      <c r="A1164" s="1" t="s">
        <v>1163</v>
      </c>
      <c r="B1164" s="1" t="str">
        <f>IFERROR(__xludf.DUMMYFUNCTION("GOOGLETRANSLATE(A1164, ""en"", ""ar"")"),"العودة إلى تسجيل الدخول")</f>
        <v>العودة إلى تسجيل الدخول</v>
      </c>
    </row>
    <row r="1165" ht="15.75" customHeight="1">
      <c r="A1165" s="1" t="s">
        <v>1164</v>
      </c>
      <c r="B1165" s="1" t="str">
        <f>IFERROR(__xludf.DUMMYFUNCTION("GOOGLETRANSLATE(A1165, ""en"", ""ar"")"),"العودة إلى المنزل")</f>
        <v>العودة إلى المنزل</v>
      </c>
    </row>
    <row r="1166" ht="15.75" customHeight="1">
      <c r="A1166" s="1" t="s">
        <v>1165</v>
      </c>
      <c r="B1166" s="1" t="str">
        <f>IFERROR(__xludf.DUMMYFUNCTION("GOOGLETRANSLATE(A1166, ""en"", ""ar"")"),"مختارة")</f>
        <v>مختارة</v>
      </c>
    </row>
    <row r="1167" ht="15.75" customHeight="1">
      <c r="A1167" s="1" t="s">
        <v>1166</v>
      </c>
      <c r="B1167" s="1" t="str">
        <f>IFERROR(__xludf.DUMMYFUNCTION("GOOGLETRANSLATE(A1167, ""en"", ""ar"")"),"رصيد محفظتك")</f>
        <v>رصيد محفظتك</v>
      </c>
    </row>
    <row r="1168" ht="15.75" customHeight="1">
      <c r="A1168" s="1" t="s">
        <v>1167</v>
      </c>
      <c r="B1168" s="1" t="str">
        <f>IFERROR(__xludf.DUMMYFUNCTION("GOOGLETRANSLATE(A1168, ""en"", ""ar"")"),"__رصيد الائتمان__ الائتمان")</f>
        <v>__رصيد الائتمان__ الائتمان</v>
      </c>
    </row>
    <row r="1169" ht="15.75" customHeight="1">
      <c r="A1169" s="1" t="s">
        <v>1168</v>
      </c>
      <c r="B1169" s="1" t="str">
        <f>IFERROR(__xludf.DUMMYFUNCTION("GOOGLETRANSLATE(A1169, ""en"", ""ar"")"),"__رصيد الائتمان__ الاعتمادات")</f>
        <v>__رصيد الائتمان__ الاعتمادات</v>
      </c>
    </row>
    <row r="1170" ht="15.75" customHeight="1">
      <c r="A1170" s="1" t="s">
        <v>1169</v>
      </c>
      <c r="B1170" s="1" t="str">
        <f>IFERROR(__xludf.DUMMYFUNCTION("GOOGLETRANSLATE(A1170, ""en"", ""ar"")"),"يمكنك استخدام هذه الأرصدة على هذا الموقع لعمليات الشراء المختلفة مثل شراء العضوية المميزة، وتعزيز الملف الشخصي، ومشتريات الهدايا والملصقات وما إلى ذلك.")</f>
        <v>يمكنك استخدام هذه الأرصدة على هذا الموقع لعمليات الشراء المختلفة مثل شراء العضوية المميزة، وتعزيز الملف الشخصي، ومشتريات الهدايا والملصقات وما إلى ذلك.</v>
      </c>
    </row>
    <row r="1171" ht="15.75" customHeight="1">
      <c r="A1171" s="1" t="s">
        <v>1170</v>
      </c>
      <c r="B1171" s="1" t="str">
        <f>IFERROR(__xludf.DUMMYFUNCTION("GOOGLETRANSLATE(A1171, ""en"", ""ar"")"),"شراء الاعتمادات")</f>
        <v>شراء الاعتمادات</v>
      </c>
    </row>
    <row r="1172" ht="15.75" customHeight="1">
      <c r="A1172" s="1" t="s">
        <v>1171</v>
      </c>
      <c r="B1172" s="1" t="str">
        <f>IFERROR(__xludf.DUMMYFUNCTION("GOOGLETRANSLATE(A1172, ""en"", ""ar"")"),"معاملات المحفظة")</f>
        <v>معاملات المحفظة</v>
      </c>
    </row>
    <row r="1173" ht="15.75" customHeight="1">
      <c r="A1173" s="1" t="s">
        <v>1172</v>
      </c>
      <c r="B1173" s="1" t="str">
        <f>IFERROR(__xludf.DUMMYFUNCTION("GOOGLETRANSLATE(A1173, ""en"", ""ar"")"),"شراء المزيد من الاعتمادات")</f>
        <v>شراء المزيد من الاعتمادات</v>
      </c>
    </row>
    <row r="1174" ht="15.75" customHeight="1">
      <c r="A1174" s="1" t="s">
        <v>1173</v>
      </c>
      <c r="B1174" s="1" t="str">
        <f>IFERROR(__xludf.DUMMYFUNCTION("GOOGLETRANSLATE(A1174, ""en"", ""ar"")"),"الرجاء تحديد الحزمة لشراء الاعتمادات.")</f>
        <v>الرجاء تحديد الحزمة لشراء الاعتمادات.</v>
      </c>
    </row>
    <row r="1175" ht="15.75" customHeight="1">
      <c r="A1175" s="1" t="s">
        <v>1174</v>
      </c>
      <c r="B1175" s="1" t="str">
        <f>IFERROR(__xludf.DUMMYFUNCTION("GOOGLETRANSLATE(A1175, ""en"", ""ar"")"),"__الاعتمادات__ الائتمان")</f>
        <v>__الاعتمادات__ الائتمان</v>
      </c>
    </row>
    <row r="1176" ht="15.75" customHeight="1">
      <c r="A1176" s="1" t="s">
        <v>1175</v>
      </c>
      <c r="B1176" s="1" t="str">
        <f>IFERROR(__xludf.DUMMYFUNCTION("GOOGLETRANSLATE(A1176, ""en"", ""ar"")"),"__الاعتمادات__ الاعتمادات")</f>
        <v>__الاعتمادات__ الاعتمادات</v>
      </c>
    </row>
    <row r="1177" ht="15.75" customHeight="1">
      <c r="A1177" s="1" t="s">
        <v>1176</v>
      </c>
      <c r="B1177" s="1" t="str">
        <f>IFERROR(__xludf.DUMMYFUNCTION("GOOGLETRANSLATE(A1177, ""en"", ""ar"")"),"لـ __currencyCode__ __price__ فقط")</f>
        <v>لـ __currencyCode__ __price__ فقط</v>
      </c>
    </row>
    <row r="1178" ht="15.75" customHeight="1">
      <c r="A1178" s="1" t="s">
        <v>1177</v>
      </c>
      <c r="B1178" s="1" t="str">
        <f>IFERROR(__xludf.DUMMYFUNCTION("GOOGLETRANSLATE(A1178, ""en"", ""ar"")"),"لا توجد حزم")</f>
        <v>لا توجد حزم</v>
      </c>
    </row>
    <row r="1179" ht="15.75" customHeight="1">
      <c r="A1179" s="1" t="s">
        <v>1178</v>
      </c>
      <c r="B1179" s="1" t="str">
        <f>IFERROR(__xludf.DUMMYFUNCTION("GOOGLETRANSLATE(A1179, ""en"", ""ar"")"),"الدفع الشريطي")</f>
        <v>الدفع الشريطي</v>
      </c>
    </row>
    <row r="1180" ht="15.75" customHeight="1">
      <c r="A1180" s="1" t="s">
        <v>1179</v>
      </c>
      <c r="B1180" s="1" t="str">
        <f>IFERROR(__xludf.DUMMYFUNCTION("GOOGLETRANSLATE(A1180, ""en"", ""ar"")"),"دفع Razorpay")</f>
        <v>دفع Razorpay</v>
      </c>
    </row>
    <row r="1181" ht="15.75" customHeight="1">
      <c r="A1181" s="1" t="s">
        <v>1180</v>
      </c>
      <c r="B1181" s="1" t="str">
        <f>IFERROR(__xludf.DUMMYFUNCTION("GOOGLETRANSLATE(A1181, ""en"", ""ar"")"),"الدفع كوينجيت")</f>
        <v>الدفع كوينجيت</v>
      </c>
    </row>
    <row r="1182" ht="15.75" customHeight="1">
      <c r="A1182" s="1" t="s">
        <v>1181</v>
      </c>
      <c r="B1182" s="1" t="str">
        <f>IFERROR(__xludf.DUMMYFUNCTION("GOOGLETRANSLATE(A1182, ""en"", ""ar"")"),"تم إلغاء الدفع من قبل المستخدم")</f>
        <v>تم إلغاء الدفع من قبل المستخدم</v>
      </c>
    </row>
    <row r="1183" ht="15.75" customHeight="1">
      <c r="A1183" s="1" t="s">
        <v>1182</v>
      </c>
      <c r="B1183" s="1" t="str">
        <f>IFERROR(__xludf.DUMMYFUNCTION("GOOGLETRANSLATE(A1183, ""en"", ""ar"")"),"حدث خطأ ما أثناء الدفع عبر Paypal، يرجى الاتصال بالمسؤول.")</f>
        <v>حدث خطأ ما أثناء الدفع عبر Paypal، يرجى الاتصال بالمسؤول.</v>
      </c>
    </row>
    <row r="1184" ht="15.75" customHeight="1">
      <c r="A1184" s="1" t="s">
        <v>1183</v>
      </c>
      <c r="B1184" s="1" t="str">
        <f>IFERROR(__xludf.DUMMYFUNCTION("GOOGLETRANSLATE(A1184, ""en"", ""ar"")"),"حدث خطأ ما في Coingate، يرجى الاتصال بالمسؤول.")</f>
        <v>حدث خطأ ما في Coingate، يرجى الاتصال بالمسؤول.</v>
      </c>
    </row>
    <row r="1185" ht="15.75" customHeight="1">
      <c r="A1185" s="1" t="s">
        <v>1184</v>
      </c>
      <c r="B1185" s="1" t="str">
        <f>IFERROR(__xludf.DUMMYFUNCTION("GOOGLETRANSLATE(A1185, ""en"", ""ar"")"),"تم الدفع بنجاح، تمت إضافة الاعتمادات إلى محفظتك بنجاح")</f>
        <v>تم الدفع بنجاح، تمت إضافة الاعتمادات إلى محفظتك بنجاح</v>
      </c>
    </row>
    <row r="1186" ht="15.75" customHeight="1">
      <c r="A1186" s="1" t="s">
        <v>1185</v>
      </c>
      <c r="B1186" s="1" t="str">
        <f>IFERROR(__xludf.DUMMYFUNCTION("GOOGLETRANSLATE(A1186, ""en"", ""ar"")"),"إعادة التحميل للتحديث")</f>
        <v>إعادة التحميل للتحديث</v>
      </c>
    </row>
    <row r="1187" ht="15.75" customHeight="1">
      <c r="A1187" s="1" t="s">
        <v>1186</v>
      </c>
      <c r="B1187" s="1" t="str">
        <f>IFERROR(__xludf.DUMMYFUNCTION("GOOGLETRANSLATE(A1187, ""en"", ""ar"")"),"المعاملة قيد التشغيل")</f>
        <v>المعاملة قيد التشغيل</v>
      </c>
    </row>
    <row r="1188" ht="15.75" customHeight="1">
      <c r="A1188" s="1" t="s">
        <v>1187</v>
      </c>
      <c r="B1188" s="1" t="str">
        <f>IFERROR(__xludf.DUMMYFUNCTION("GOOGLETRANSLATE(A1188, ""en"", ""ar"")"),"الصفقة ل")</f>
        <v>الصفقة ل</v>
      </c>
    </row>
    <row r="1189" ht="15.75" customHeight="1">
      <c r="A1189" s="1" t="s">
        <v>1188</v>
      </c>
      <c r="B1189" s="1" t="str">
        <f>IFERROR(__xludf.DUMMYFUNCTION("GOOGLETRANSLATE(A1189, ""en"", ""ar"")"),"الاعتمادات (الدائنة/المدينة)")</f>
        <v>الاعتمادات (الدائنة/المدينة)</v>
      </c>
    </row>
    <row r="1190" ht="15.75" customHeight="1">
      <c r="A1190" s="1" t="s">
        <v>1189</v>
      </c>
      <c r="B1190" s="1" t="str">
        <f>IFERROR(__xludf.DUMMYFUNCTION("GOOGLETRANSLATE(A1190, ""en"", ""ar"")"),"طريقة")</f>
        <v>طريقة</v>
      </c>
    </row>
    <row r="1191" ht="15.75" customHeight="1">
      <c r="A1191" s="1" t="s">
        <v>1190</v>
      </c>
      <c r="B1191" s="1" t="str">
        <f>IFERROR(__xludf.DUMMYFUNCTION("GOOGLETRANSLATE(A1191, ""en"", ""ar"")"),"وضع")</f>
        <v>وضع</v>
      </c>
    </row>
    <row r="1192" ht="15.75" customHeight="1">
      <c r="A1192" s="1" t="s">
        <v>1191</v>
      </c>
      <c r="B1192" s="1" t="str">
        <f>IFERROR(__xludf.DUMMYFUNCTION("GOOGLETRANSLATE(A1192, ""en"", ""ar"")"),"إعادة تعيين كلمة المرور الخاصة بك")</f>
        <v>إعادة تعيين كلمة المرور الخاصة بك</v>
      </c>
    </row>
    <row r="1193" ht="15.75" customHeight="1">
      <c r="A1193" s="1" t="s">
        <v>1192</v>
      </c>
      <c r="B1193" s="1" t="str">
        <f>IFERROR(__xludf.DUMMYFUNCTION("GOOGLETRANSLATE(A1193, ""en"", ""ar"")"),"لقد أرسلنا رابط إعادة تعيين كلمة المرور إلى عنوان بريدك الإلكتروني.")</f>
        <v>لقد أرسلنا رابط إعادة تعيين كلمة المرور إلى عنوان بريدك الإلكتروني.</v>
      </c>
    </row>
    <row r="1194" ht="15.75" customHeight="1">
      <c r="A1194" s="1" t="s">
        <v>1193</v>
      </c>
      <c r="B1194" s="1" t="str">
        <f>IFERROR(__xludf.DUMMYFUNCTION("GOOGLETRANSLATE(A1194, ""en"", ""ar"")"),"نسيت كلمة السر؟")</f>
        <v>نسيت كلمة السر؟</v>
      </c>
    </row>
    <row r="1195" ht="15.75" customHeight="1">
      <c r="A1195" s="1" t="s">
        <v>1194</v>
      </c>
      <c r="B1195" s="1" t="str">
        <f>IFERROR(__xludf.DUMMYFUNCTION("GOOGLETRANSLATE(A1195, ""en"", ""ar"")"),"لقد حصلنا على ذلك، الأشياء تحدث. ما عليك سوى إدخال عنوان بريدك الإلكتروني أدناه وسنرسل لك رابطًا لإعادة تعيين كلمة المرور الخاصة بك!")</f>
        <v>لقد حصلنا على ذلك، الأشياء تحدث. ما عليك سوى إدخال عنوان بريدك الإلكتروني أدناه وسنرسل لك رابطًا لإعادة تعيين كلمة المرور الخاصة بك!</v>
      </c>
    </row>
    <row r="1196" ht="15.75" customHeight="1">
      <c r="A1196" s="1" t="s">
        <v>1195</v>
      </c>
      <c r="B1196" s="1" t="str">
        <f>IFERROR(__xludf.DUMMYFUNCTION("GOOGLETRANSLATE(A1196, ""en"", ""ar"")"),"أدخل عنوان بريدك الإلكتروني")</f>
        <v>أدخل عنوان بريدك الإلكتروني</v>
      </c>
    </row>
    <row r="1197" ht="15.75" customHeight="1">
      <c r="A1197" s="1" t="s">
        <v>1196</v>
      </c>
      <c r="B1197" s="1" t="str">
        <f>IFERROR(__xludf.DUMMYFUNCTION("GOOGLETRANSLATE(A1197, ""en"", ""ar"")"),"إعادة تعيين كلمة المرور")</f>
        <v>إعادة تعيين كلمة المرور</v>
      </c>
    </row>
    <row r="1198" ht="15.75" customHeight="1">
      <c r="A1198" s="1" t="s">
        <v>1197</v>
      </c>
      <c r="B1198" s="1" t="str">
        <f>IFERROR(__xludf.DUMMYFUNCTION("GOOGLETRANSLATE(A1198, ""en"", ""ar"")"),"هل لديك كلمة مرور؟")</f>
        <v>هل لديك كلمة مرور؟</v>
      </c>
    </row>
    <row r="1199" ht="15.75" customHeight="1">
      <c r="A1199" s="1" t="s">
        <v>1198</v>
      </c>
      <c r="B1199" s="1" t="str">
        <f>IFERROR(__xludf.DUMMYFUNCTION("GOOGLETRANSLATE(A1199, ""en"", ""ar"")"),"تسجيل الدخول إلى حسابك")</f>
        <v>تسجيل الدخول إلى حسابك</v>
      </c>
    </row>
    <row r="1200" ht="15.75" customHeight="1">
      <c r="A1200" s="1" t="s">
        <v>1199</v>
      </c>
      <c r="B1200" s="1" t="str">
        <f>IFERROR(__xludf.DUMMYFUNCTION("GOOGLETRANSLATE(A1200, ""en"", ""ar"")"),"اسم المستخدم/البريد الإلكتروني")</f>
        <v>اسم المستخدم/البريد الإلكتروني</v>
      </c>
    </row>
    <row r="1201" ht="15.75" customHeight="1">
      <c r="A1201" s="1" t="s">
        <v>1200</v>
      </c>
      <c r="B1201" s="1" t="str">
        <f>IFERROR(__xludf.DUMMYFUNCTION("GOOGLETRANSLATE(A1201, ""en"", ""ar"")"),"استخدم رقم الهاتف المحمول مع رمز البلد مع البادئة 0")</f>
        <v>استخدم رقم الهاتف المحمول مع رمز البلد مع البادئة 0</v>
      </c>
    </row>
    <row r="1202" ht="15.75" customHeight="1">
      <c r="A1202" s="1" t="s">
        <v>1201</v>
      </c>
      <c r="B1202" s="1" t="str">
        <f>IFERROR(__xludf.DUMMYFUNCTION("GOOGLETRANSLATE(A1202, ""en"", ""ar"")"),"رقم الهاتف المحمول")</f>
        <v>رقم الهاتف المحمول</v>
      </c>
    </row>
    <row r="1203" ht="15.75" customHeight="1">
      <c r="A1203" s="1" t="s">
        <v>1202</v>
      </c>
      <c r="B1203" s="1" t="str">
        <f>IFERROR(__xludf.DUMMYFUNCTION("GOOGLETRANSLATE(A1203, ""en"", ""ar"")"),"كلمة المرور")</f>
        <v>كلمة المرور</v>
      </c>
    </row>
    <row r="1204" ht="15.75" customHeight="1">
      <c r="A1204" s="1" t="s">
        <v>1203</v>
      </c>
      <c r="B1204" s="1" t="str">
        <f>IFERROR(__xludf.DUMMYFUNCTION("GOOGLETRANSLATE(A1204, ""en"", ""ar"")"),"تذكرنى")</f>
        <v>تذكرنى</v>
      </c>
    </row>
    <row r="1205" ht="15.75" customHeight="1">
      <c r="A1205" s="1" t="s">
        <v>1204</v>
      </c>
      <c r="B1205" s="1" t="str">
        <f>IFERROR(__xludf.DUMMYFUNCTION("GOOGLETRANSLATE(A1205, ""en"", ""ar"")"),"تسجيل الدخول مع جوجل")</f>
        <v>تسجيل الدخول مع جوجل</v>
      </c>
    </row>
    <row r="1206" ht="15.75" customHeight="1">
      <c r="A1206" s="1" t="s">
        <v>1205</v>
      </c>
      <c r="B1206" s="1" t="str">
        <f>IFERROR(__xludf.DUMMYFUNCTION("GOOGLETRANSLATE(A1206, ""en"", ""ar"")"),"تسجيل الدخول مع الفيسبوك")</f>
        <v>تسجيل الدخول مع الفيسبوك</v>
      </c>
    </row>
    <row r="1207" ht="15.75" customHeight="1">
      <c r="A1207" s="1" t="s">
        <v>1206</v>
      </c>
      <c r="B1207" s="1" t="str">
        <f>IFERROR(__xludf.DUMMYFUNCTION("GOOGLETRANSLATE(A1207, ""en"", ""ar"")"),"تسجيل الدخول باستخدام OTP")</f>
        <v>تسجيل الدخول باستخدام OTP</v>
      </c>
    </row>
    <row r="1208" ht="15.75" customHeight="1">
      <c r="A1208" s="1" t="s">
        <v>1207</v>
      </c>
      <c r="B1208" s="1" t="str">
        <f>IFERROR(__xludf.DUMMYFUNCTION("GOOGLETRANSLATE(A1208, ""en"", ""ar"")"),"هل نسيت كلمة السر؟")</f>
        <v>هل نسيت كلمة السر؟</v>
      </c>
    </row>
    <row r="1209" ht="15.75" customHeight="1">
      <c r="A1209" s="1" t="s">
        <v>1208</v>
      </c>
      <c r="B1209" s="1" t="str">
        <f>IFERROR(__xludf.DUMMYFUNCTION("GOOGLETRANSLATE(A1209, ""en"", ""ar"")"),"ليس لديك حساب؟ قم بإنشاء واحدة مجانًا!!")</f>
        <v>ليس لديك حساب؟ قم بإنشاء واحدة مجانًا!!</v>
      </c>
    </row>
    <row r="1210" ht="15.75" customHeight="1">
      <c r="A1210" s="1" t="s">
        <v>1209</v>
      </c>
      <c r="B1210" s="1" t="str">
        <f>IFERROR(__xludf.DUMMYFUNCTION("GOOGLETRANSLATE(A1210, ""en"", ""ar"")"),"إنشاء حساب!")</f>
        <v>إنشاء حساب!</v>
      </c>
    </row>
    <row r="1211" ht="15.75" customHeight="1">
      <c r="A1211" s="1" t="s">
        <v>1210</v>
      </c>
      <c r="B1211" s="1" t="str">
        <f>IFERROR(__xludf.DUMMYFUNCTION("GOOGLETRANSLATE(A1211, ""en"", ""ar"")"),"إضافة مستخدم جديد")</f>
        <v>إضافة مستخدم جديد</v>
      </c>
    </row>
    <row r="1212" ht="15.75" customHeight="1">
      <c r="A1212" s="1" t="s">
        <v>1211</v>
      </c>
      <c r="B1212" s="1" t="str">
        <f>IFERROR(__xludf.DUMMYFUNCTION("GOOGLETRANSLATE(A1212, ""en"", ""ar"")"),"العودة إلى المستخدمين")</f>
        <v>العودة إلى المستخدمين</v>
      </c>
    </row>
    <row r="1213" ht="15.75" customHeight="1">
      <c r="A1213" s="1" t="s">
        <v>1212</v>
      </c>
      <c r="B1213" s="1" t="str">
        <f>IFERROR(__xludf.DUMMYFUNCTION("GOOGLETRANSLATE(A1213, ""en"", ""ar"")"),"الاسم الأول")</f>
        <v>الاسم الأول</v>
      </c>
    </row>
    <row r="1214" ht="15.75" customHeight="1">
      <c r="A1214" s="1" t="s">
        <v>1213</v>
      </c>
      <c r="B1214" s="1" t="str">
        <f>IFERROR(__xludf.DUMMYFUNCTION("GOOGLETRANSLATE(A1214, ""en"", ""ar"")"),"اسم العائلة")</f>
        <v>اسم العائلة</v>
      </c>
    </row>
    <row r="1215" ht="15.75" customHeight="1">
      <c r="A1215" s="1" t="s">
        <v>1214</v>
      </c>
      <c r="B1215" s="1" t="str">
        <f>IFERROR(__xludf.DUMMYFUNCTION("GOOGLETRANSLATE(A1215, ""en"", ""ar"")"),"تأكيد كلمة المرور")</f>
        <v>تأكيد كلمة المرور</v>
      </c>
    </row>
    <row r="1216" ht="15.75" customHeight="1">
      <c r="A1216" s="1" t="s">
        <v>1215</v>
      </c>
      <c r="B1216" s="1" t="str">
        <f>IFERROR(__xludf.DUMMYFUNCTION("GOOGLETRANSLATE(A1216, ""en"", ""ar"")"),"تعيين")</f>
        <v>تعيين</v>
      </c>
    </row>
    <row r="1217" ht="15.75" customHeight="1">
      <c r="A1217" s="1" t="s">
        <v>1216</v>
      </c>
      <c r="B1217" s="1" t="str">
        <f>IFERROR(__xludf.DUMMYFUNCTION("GOOGLETRANSLATE(A1217, ""en"", ""ar"")"),"تفاصيل المستخدم")</f>
        <v>تفاصيل المستخدم</v>
      </c>
    </row>
    <row r="1218" ht="15.75" customHeight="1">
      <c r="A1218" s="1" t="s">
        <v>1217</v>
      </c>
      <c r="B1218" s="1" t="str">
        <f>IFERROR(__xludf.DUMMYFUNCTION("GOOGLETRANSLATE(A1218, ""en"", ""ar"")"),"تحديث المستخدم")</f>
        <v>تحديث المستخدم</v>
      </c>
    </row>
    <row r="1219" ht="15.75" customHeight="1">
      <c r="A1219" s="1" t="s">
        <v>1218</v>
      </c>
      <c r="B1219" s="1" t="str">
        <f>IFERROR(__xludf.DUMMYFUNCTION("GOOGLETRANSLATE(A1219, ""en"", ""ar"")"),"إدارة المستخدمين")</f>
        <v>إدارة المستخدمين</v>
      </c>
    </row>
    <row r="1220" ht="15.75" customHeight="1">
      <c r="A1220" s="1" t="s">
        <v>1219</v>
      </c>
      <c r="B1220" s="1" t="str">
        <f>IFERROR(__xludf.DUMMYFUNCTION("GOOGLETRANSLATE(A1220, ""en"", ""ar"")"),"حدد رمز البلد")</f>
        <v>حدد رمز البلد</v>
      </c>
    </row>
    <row r="1221" ht="15.75" customHeight="1">
      <c r="A1221" s="1" t="s">
        <v>1220</v>
      </c>
      <c r="B1221" s="1" t="str">
        <f>IFERROR(__xludf.DUMMYFUNCTION("GOOGLETRANSLATE(A1221, ""en"", ""ar"")"),"إدارة المستخدمين: مقبول")</f>
        <v>إدارة المستخدمين: مقبول</v>
      </c>
    </row>
    <row r="1222" ht="15.75" customHeight="1">
      <c r="A1222" s="1" t="s">
        <v>1221</v>
      </c>
      <c r="B1222" s="1" t="str">
        <f>IFERROR(__xludf.DUMMYFUNCTION("GOOGLETRANSLATE(A1222, ""en"", ""ar"")"),"إدارة المستخدمين: غير نشط")</f>
        <v>إدارة المستخدمين: غير نشط</v>
      </c>
    </row>
    <row r="1223" ht="15.75" customHeight="1">
      <c r="A1223" s="1" t="s">
        <v>1222</v>
      </c>
      <c r="B1223" s="1" t="str">
        <f>IFERROR(__xludf.DUMMYFUNCTION("GOOGLETRANSLATE(A1223, ""en"", ""ar"")"),"غير نشط")</f>
        <v>غير نشط</v>
      </c>
    </row>
    <row r="1224" ht="15.75" customHeight="1">
      <c r="A1224" s="1" t="s">
        <v>1223</v>
      </c>
      <c r="B1224" s="1" t="str">
        <f>IFERROR(__xludf.DUMMYFUNCTION("GOOGLETRANSLATE(A1224, ""en"", ""ar"")"),"إدارة المستخدمين: محذوف")</f>
        <v>إدارة المستخدمين: محذوف</v>
      </c>
    </row>
    <row r="1225" ht="15.75" customHeight="1">
      <c r="A1225" s="1" t="s">
        <v>1224</v>
      </c>
      <c r="B1225" s="1" t="str">
        <f>IFERROR(__xludf.DUMMYFUNCTION("GOOGLETRANSLATE(A1225, ""en"", ""ar"")"),"تم الحذف")</f>
        <v>تم الحذف</v>
      </c>
    </row>
    <row r="1226" ht="15.75" customHeight="1">
      <c r="A1226" s="1" t="s">
        <v>1225</v>
      </c>
      <c r="B1226" s="1" t="str">
        <f>IFERROR(__xludf.DUMMYFUNCTION("GOOGLETRANSLATE(A1226, ""en"", ""ar"")"),"إدارة المستخدمين: لم يتم تفعيلها مطلقًا")</f>
        <v>إدارة المستخدمين: لم يتم تفعيلها مطلقًا</v>
      </c>
    </row>
    <row r="1227" ht="15.75" customHeight="1">
      <c r="A1227" s="1" t="s">
        <v>1226</v>
      </c>
      <c r="B1227" s="1" t="str">
        <f>IFERROR(__xludf.DUMMYFUNCTION("GOOGLETRANSLATE(A1227, ""en"", ""ar"")"),"لم يتم تفعيلها مطلقًا")</f>
        <v>لم يتم تفعيلها مطلقًا</v>
      </c>
    </row>
    <row r="1228" ht="15.75" customHeight="1">
      <c r="A1228" s="1" t="s">
        <v>1227</v>
      </c>
      <c r="B1228" s="1" t="str">
        <f>IFERROR(__xludf.DUMMYFUNCTION("GOOGLETRANSLATE(A1228, ""en"", ""ar"")"),"إدارة المستخدمين: محظور")</f>
        <v>إدارة المستخدمين: محظور</v>
      </c>
    </row>
    <row r="1229" ht="15.75" customHeight="1">
      <c r="A1229" s="1" t="s">
        <v>1228</v>
      </c>
      <c r="B1229" s="1" t="str">
        <f>IFERROR(__xludf.DUMMYFUNCTION("GOOGLETRANSLATE(A1229, ""en"", ""ar"")"),"محظور")</f>
        <v>محظور</v>
      </c>
    </row>
    <row r="1230" ht="15.75" customHeight="1">
      <c r="A1230" s="1" t="s">
        <v>1229</v>
      </c>
      <c r="B1230" s="1" t="str">
        <f>IFERROR(__xludf.DUMMYFUNCTION("GOOGLETRANSLATE(A1230, ""en"", ""ar"")"),"إدارة المستخدمين: وهمية")</f>
        <v>إدارة المستخدمين: وهمية</v>
      </c>
    </row>
    <row r="1231" ht="15.75" customHeight="1">
      <c r="A1231" s="1" t="s">
        <v>1230</v>
      </c>
      <c r="B1231" s="1" t="str">
        <f>IFERROR(__xludf.DUMMYFUNCTION("GOOGLETRANSLATE(A1231, ""en"", ""ar"")"),"كل وهمية")</f>
        <v>كل وهمية</v>
      </c>
    </row>
    <row r="1232" ht="15.75" customHeight="1">
      <c r="A1232" s="1" t="s">
        <v>1231</v>
      </c>
      <c r="B1232" s="1" t="str">
        <f>IFERROR(__xludf.DUMMYFUNCTION("GOOGLETRANSLATE(A1232, ""en"", ""ar"")"),"صورة الملف الشخصي")</f>
        <v>صورة الملف الشخصي</v>
      </c>
    </row>
    <row r="1233" ht="15.75" customHeight="1">
      <c r="A1233" s="1" t="s">
        <v>1232</v>
      </c>
      <c r="B1233" s="1" t="str">
        <f>IFERROR(__xludf.DUMMYFUNCTION("GOOGLETRANSLATE(A1233, ""en"", ""ar"")"),"تاريخ الميلاد")</f>
        <v>تاريخ الميلاد</v>
      </c>
    </row>
    <row r="1234" ht="15.75" customHeight="1">
      <c r="A1234" s="1" t="s">
        <v>1233</v>
      </c>
      <c r="B1234" s="1" t="str">
        <f>IFERROR(__xludf.DUMMYFUNCTION("GOOGLETRANSLATE(A1234, ""en"", ""ar"")"),"جنس")</f>
        <v>جنس</v>
      </c>
    </row>
    <row r="1235" ht="15.75" customHeight="1">
      <c r="A1235" s="1" t="s">
        <v>1234</v>
      </c>
      <c r="B1235" s="1" t="str">
        <f>IFERROR(__xludf.DUMMYFUNCTION("GOOGLETRANSLATE(A1235, ""en"", ""ar"")"),"تم التسجيل عن طريق")</f>
        <v>تم التسجيل عن طريق</v>
      </c>
    </row>
    <row r="1236" ht="15.75" customHeight="1">
      <c r="A1236" s="1" t="s">
        <v>1235</v>
      </c>
      <c r="B1236" s="1" t="str">
        <f>IFERROR(__xludf.DUMMYFUNCTION("GOOGLETRANSLATE(A1236, ""en"", ""ar"")"),"إذا كنت تريد حذف هذا المستخدم، فسيتم وضعه في علامة التبويب المحذوفة.")</f>
        <v>إذا كنت تريد حذف هذا المستخدم، فسيتم وضعه في علامة التبويب المحذوفة.</v>
      </c>
    </row>
    <row r="1237" ht="15.75" customHeight="1">
      <c r="A1237" s="1" t="s">
        <v>1236</v>
      </c>
      <c r="B1237" s="1" t="str">
        <f>IFERROR(__xludf.DUMMYFUNCTION("GOOGLETRANSLATE(A1237, ""en"", ""ar"")"),"تريد حذف هذا المستخدم بشكل دائم.")</f>
        <v>تريد حذف هذا المستخدم بشكل دائم.</v>
      </c>
    </row>
    <row r="1238" ht="15.75" customHeight="1">
      <c r="A1238" s="1" t="s">
        <v>1237</v>
      </c>
      <c r="B1238" s="1" t="str">
        <f>IFERROR(__xludf.DUMMYFUNCTION("GOOGLETRANSLATE(A1238, ""en"", ""ar"")"),"مستخدم تم التحقق منه")</f>
        <v>مستخدم تم التحقق منه</v>
      </c>
    </row>
    <row r="1239" ht="15.75" customHeight="1">
      <c r="A1239" s="1" t="s">
        <v>1238</v>
      </c>
      <c r="B1239" s="1" t="str">
        <f>IFERROR(__xludf.DUMMYFUNCTION("GOOGLETRANSLATE(A1239, ""en"", ""ar"")"),"مستخدم مزيف")</f>
        <v>مستخدم مزيف</v>
      </c>
    </row>
    <row r="1240" ht="15.75" customHeight="1">
      <c r="A1240" s="1" t="s">
        <v>1239</v>
      </c>
      <c r="B1240" s="1" t="str">
        <f>IFERROR(__xludf.DUMMYFUNCTION("GOOGLETRANSLATE(A1240, ""en"", ""ar"")"),"المعاملات")</f>
        <v>المعاملات</v>
      </c>
    </row>
    <row r="1241" ht="15.75" customHeight="1">
      <c r="A1241" s="1" t="s">
        <v>1240</v>
      </c>
      <c r="B1241" s="1" t="str">
        <f>IFERROR(__xludf.DUMMYFUNCTION("GOOGLETRANSLATE(A1241, ""en"", ""ar"")"),"يؤكد")</f>
        <v>يؤكد</v>
      </c>
    </row>
    <row r="1242" ht="15.75" customHeight="1">
      <c r="A1242" s="1" t="s">
        <v>1241</v>
      </c>
      <c r="B1242" s="1" t="str">
        <f>IFERROR(__xludf.DUMMYFUNCTION("GOOGLETRANSLATE(A1242, ""en"", ""ar"")"),"يعيد")</f>
        <v>يعيد</v>
      </c>
    </row>
    <row r="1243" ht="15.75" customHeight="1">
      <c r="A1243" s="1" t="s">
        <v>1242</v>
      </c>
      <c r="B1243" s="1" t="str">
        <f>IFERROR(__xludf.DUMMYFUNCTION("GOOGLETRANSLATE(A1243, ""en"", ""ar"")"),"حاجز")</f>
        <v>حاجز</v>
      </c>
    </row>
    <row r="1244" ht="15.75" customHeight="1">
      <c r="A1244" s="1" t="s">
        <v>1243</v>
      </c>
      <c r="B1244" s="1" t="str">
        <f>IFERROR(__xludf.DUMMYFUNCTION("GOOGLETRANSLATE(A1244, ""en"", ""ar"")"),"حذف ناعم")</f>
        <v>حذف ناعم</v>
      </c>
    </row>
    <row r="1245" ht="15.75" customHeight="1">
      <c r="A1245" s="1" t="s">
        <v>1244</v>
      </c>
      <c r="B1245" s="1" t="str">
        <f>IFERROR(__xludf.DUMMYFUNCTION("GOOGLETRANSLATE(A1245, ""en"", ""ar"")"),"إلغاء الحظر")</f>
        <v>إلغاء الحظر</v>
      </c>
    </row>
    <row r="1246" ht="15.75" customHeight="1">
      <c r="A1246" s="1" t="s">
        <v>1245</v>
      </c>
      <c r="B1246" s="1" t="str">
        <f>IFERROR(__xludf.DUMMYFUNCTION("GOOGLETRANSLATE(A1246, ""en"", ""ar"")"),"تخصيص الاعتمادات")</f>
        <v>تخصيص الاعتمادات</v>
      </c>
    </row>
    <row r="1247" ht="15.75" customHeight="1">
      <c r="A1247" s="1" t="s">
        <v>1246</v>
      </c>
      <c r="B1247" s="1" t="str">
        <f>IFERROR(__xludf.DUMMYFUNCTION("GOOGLETRANSLATE(A1247, ""en"", ""ar"")"),"تخصيص الاعتمادات إلى __fullName__")</f>
        <v>تخصيص الاعتمادات إلى __fullName__</v>
      </c>
    </row>
    <row r="1248" ht="15.75" customHeight="1">
      <c r="A1248" s="1" t="s">
        <v>1247</v>
      </c>
      <c r="B1248" s="1" t="str">
        <f>IFERROR(__xludf.DUMMYFUNCTION("GOOGLETRANSLATE(A1248, ""en"", ""ar"")"),"معاملات المستخدم")</f>
        <v>معاملات المستخدم</v>
      </c>
    </row>
    <row r="1249" ht="15.75" customHeight="1">
      <c r="A1249" s="1" t="s">
        <v>1248</v>
      </c>
      <c r="B1249" s="1" t="str">
        <f>IFERROR(__xludf.DUMMYFUNCTION("GOOGLETRANSLATE(A1249, ""en"", ""ar"")"),"نوع الائتمان")</f>
        <v>نوع الائتمان</v>
      </c>
    </row>
    <row r="1250" ht="15.75" customHeight="1">
      <c r="A1250" s="1" t="s">
        <v>1249</v>
      </c>
      <c r="B1250" s="1" t="str">
        <f>IFERROR(__xludf.DUMMYFUNCTION("GOOGLETRANSLATE(A1250, ""en"", ""ar"")"),"حدد الرمز")</f>
        <v>حدد الرمز</v>
      </c>
    </row>
    <row r="1251" ht="15.75" customHeight="1">
      <c r="A1251" s="1" t="s">
        <v>1250</v>
      </c>
      <c r="B1251" s="1" t="str">
        <f>IFERROR(__xludf.DUMMYFUNCTION("GOOGLETRANSLATE(A1251, ""en"", ""ar"")"),"لا توجد إعجابات متبادلة.")</f>
        <v>لا توجد إعجابات متبادلة.</v>
      </c>
    </row>
    <row r="1252" ht="15.75" customHeight="1">
      <c r="A1252" s="1" t="s">
        <v>1251</v>
      </c>
      <c r="B1252" s="1" t="str">
        <f>IFERROR(__xludf.DUMMYFUNCTION("GOOGLETRANSLATE(A1252, ""en"", ""ar"")"),"لا يوجد مستخدمون غير محبوبين.")</f>
        <v>لا يوجد مستخدمون غير محبوبين.</v>
      </c>
    </row>
    <row r="1253" ht="15.75" customHeight="1">
      <c r="A1253" s="1" t="s">
        <v>1252</v>
      </c>
      <c r="B1253" s="1" t="str">
        <f>IFERROR(__xludf.DUMMYFUNCTION("GOOGLETRANSLATE(A1253, ""en"", ""ar"")"),"لا يوجد مستخدمين محبوبين.")</f>
        <v>لا يوجد مستخدمين محبوبين.</v>
      </c>
    </row>
    <row r="1254" ht="15.75" customHeight="1">
      <c r="A1254" s="1" t="s">
        <v>1253</v>
      </c>
      <c r="B1254" s="1" t="str">
        <f>IFERROR(__xludf.DUMMYFUNCTION("GOOGLETRANSLATE(A1254, ""en"", ""ar"")"),"تسجيل الدخول باستخدام OTP")</f>
        <v>تسجيل الدخول باستخدام OTP</v>
      </c>
    </row>
    <row r="1255" ht="15.75" customHeight="1">
      <c r="A1255" s="1" t="s">
        <v>1254</v>
      </c>
      <c r="B1255" s="1" t="str">
        <f>IFERROR(__xludf.DUMMYFUNCTION("GOOGLETRANSLATE(A1255, ""en"", ""ar"")"),"البريد الإلكتروني أو الجوال")</f>
        <v>البريد الإلكتروني أو الجوال</v>
      </c>
    </row>
    <row r="1256" ht="15.75" customHeight="1">
      <c r="A1256" s="1" t="s">
        <v>1255</v>
      </c>
      <c r="B1256" s="1" t="str">
        <f>IFERROR(__xludf.DUMMYFUNCTION("GOOGLETRANSLATE(A1256, ""en"", ""ar"")"),"بريد إلكتروني ")</f>
        <v>بريد إلكتروني </v>
      </c>
    </row>
    <row r="1257" ht="15.75" customHeight="1">
      <c r="A1257" s="1" t="s">
        <v>1256</v>
      </c>
      <c r="B1257" s="1" t="str">
        <f>IFERROR(__xludf.DUMMYFUNCTION("GOOGLETRANSLATE(A1257, ""en"", ""ar"")"),"أرسل كلمة مرور لمرة واحدة")</f>
        <v>أرسل كلمة مرور لمرة واحدة</v>
      </c>
    </row>
    <row r="1258" ht="15.75" customHeight="1">
      <c r="A1258" s="1" t="s">
        <v>1257</v>
      </c>
      <c r="B1258" s="1" t="str">
        <f>IFERROR(__xludf.DUMMYFUNCTION("GOOGLETRANSLATE(A1258, ""en"", ""ar"")"),"هل تريد تسجيل الدخول بكلمة المرور؟")</f>
        <v>هل تريد تسجيل الدخول بكلمة المرور؟</v>
      </c>
    </row>
    <row r="1259" ht="15.75" customHeight="1">
      <c r="A1259" s="1" t="s">
        <v>1258</v>
      </c>
      <c r="B1259" s="1" t="str">
        <f>IFERROR(__xludf.DUMMYFUNCTION("GOOGLETRANSLATE(A1259, ""en"", ""ar"")"),"تحميل المزيد")</f>
        <v>تحميل المزيد</v>
      </c>
    </row>
    <row r="1260" ht="15.75" customHeight="1">
      <c r="A1260" s="1" t="s">
        <v>1259</v>
      </c>
      <c r="B1260" s="1" t="str">
        <f>IFERROR(__xludf.DUMMYFUNCTION("GOOGLETRANSLATE(A1260, ""en"", ""ar"")"),"متصل")</f>
        <v>متصل</v>
      </c>
    </row>
    <row r="1261" ht="15.75" customHeight="1">
      <c r="A1261" s="1" t="s">
        <v>1260</v>
      </c>
      <c r="B1261" s="1" t="str">
        <f>IFERROR(__xludf.DUMMYFUNCTION("GOOGLETRANSLATE(A1261, ""en"", ""ar"")"),"عاطل")</f>
        <v>عاطل</v>
      </c>
    </row>
    <row r="1262" ht="15.75" customHeight="1">
      <c r="A1262" s="1" t="s">
        <v>1261</v>
      </c>
      <c r="B1262" s="1" t="str">
        <f>IFERROR(__xludf.DUMMYFUNCTION("GOOGLETRANSLATE(A1262, ""en"", ""ar"")"),"غير متصل")</f>
        <v>غير متصل</v>
      </c>
    </row>
    <row r="1263" ht="15.75" customHeight="1">
      <c r="A1263" s="1" t="s">
        <v>1262</v>
      </c>
      <c r="B1263" s="1" t="str">
        <f>IFERROR(__xludf.DUMMYFUNCTION("GOOGLETRANSLATE(A1263, ""en"", ""ar"")"),"قد يتجاوز الحد اليومي للمواجهات أو لا يوجد مستخدمون لعرضهم.")</f>
        <v>قد يتجاوز الحد اليومي للمواجهات أو لا يوجد مستخدمون لعرضهم.</v>
      </c>
    </row>
    <row r="1264" ht="15.75" customHeight="1">
      <c r="A1264" s="1" t="s">
        <v>1263</v>
      </c>
      <c r="B1264" s="1" t="str">
        <f>IFERROR(__xludf.DUMMYFUNCTION("GOOGLETRANSLATE(A1264, ""en"", ""ar"")"),"هذه ميزة مميزة، لعرض اللقاء، يجب عليك شراء خطة مميزة أولاً.")</f>
        <v>هذه ميزة مميزة، لعرض اللقاء، يجب عليك شراء خطة مميزة أولاً.</v>
      </c>
    </row>
    <row r="1265" ht="15.75" customHeight="1">
      <c r="A1265" s="1" t="s">
        <v>1264</v>
      </c>
      <c r="B1265" s="1" t="str">
        <f>IFERROR(__xludf.DUMMYFUNCTION("GOOGLETRANSLATE(A1265, ""en"", ""ar"")"),"إدارة تحميلات المستخدم")</f>
        <v>إدارة تحميلات المستخدم</v>
      </c>
    </row>
    <row r="1266" ht="15.75" customHeight="1">
      <c r="A1266" s="1" t="s">
        <v>1265</v>
      </c>
      <c r="B1266" s="1" t="str">
        <f>IFERROR(__xludf.DUMMYFUNCTION("GOOGLETRANSLATE(A1266, ""en"", ""ar"")"),"يكتب")</f>
        <v>يكتب</v>
      </c>
    </row>
    <row r="1267" ht="15.75" customHeight="1">
      <c r="A1267" s="1" t="s">
        <v>1266</v>
      </c>
      <c r="B1267" s="1" t="str">
        <f>IFERROR(__xludf.DUMMYFUNCTION("GOOGLETRANSLATE(A1267, ""en"", ""ar"")"),"تريد حذف هذه الصورة")</f>
        <v>تريد حذف هذه الصورة</v>
      </c>
    </row>
    <row r="1268" ht="15.75" customHeight="1">
      <c r="A1268" s="1" t="s">
        <v>1267</v>
      </c>
      <c r="B1268" s="1" t="str">
        <f>IFERROR(__xludf.DUMMYFUNCTION("GOOGLETRANSLATE(A1268, ""en"", ""ar"")"),"تهانينا")</f>
        <v>تهانينا</v>
      </c>
    </row>
    <row r="1269" ht="15.75" customHeight="1">
      <c r="A1269" s="1" t="s">
        <v>1268</v>
      </c>
      <c r="B1269" s="1" t="str">
        <f>IFERROR(__xludf.DUMMYFUNCTION("GOOGLETRANSLATE(A1269, ""en"", ""ar"")"),"أنت المستخدم المميز الآن")</f>
        <v>أنت المستخدم المميز الآن</v>
      </c>
    </row>
    <row r="1270" ht="15.75" customHeight="1">
      <c r="A1270" s="1" t="s">
        <v>1269</v>
      </c>
      <c r="B1270" s="1" t="str">
        <f>IFERROR(__xludf.DUMMYFUNCTION("GOOGLETRANSLATE(A1270, ""en"", ""ar"")"),"أنت مستخدم مميز")</f>
        <v>أنت مستخدم مميز</v>
      </c>
    </row>
    <row r="1271" ht="15.75" customHeight="1">
      <c r="A1271" s="1" t="s">
        <v>1270</v>
      </c>
      <c r="B1271" s="1" t="str">
        <f>IFERROR(__xludf.DUMMYFUNCTION("GOOGLETRANSLATE(A1271, ""en"", ""ar"")"),"العضوية المميزة")</f>
        <v>العضوية المميزة</v>
      </c>
    </row>
    <row r="1272" ht="15.75" customHeight="1">
      <c r="A1272" s="1" t="s">
        <v>1271</v>
      </c>
      <c r="B1272" s="1" t="str">
        <f>IFERROR(__xludf.DUMMYFUNCTION("GOOGLETRANSLATE(A1272, ""en"", ""ar"")"),"تفاصيل الخطة")</f>
        <v>تفاصيل الخطة</v>
      </c>
    </row>
    <row r="1273" ht="15.75" customHeight="1">
      <c r="A1273" s="1" t="s">
        <v>1272</v>
      </c>
      <c r="B1273" s="1" t="str">
        <f>IFERROR(__xludf.DUMMYFUNCTION("GOOGLETRANSLATE(A1273, ""en"", ""ar"")"),"يخطط")</f>
        <v>يخطط</v>
      </c>
    </row>
    <row r="1274" ht="15.75" customHeight="1">
      <c r="A1274" s="1" t="s">
        <v>1273</v>
      </c>
      <c r="B1274" s="1" t="str">
        <f>IFERROR(__xludf.DUMMYFUNCTION("GOOGLETRANSLATE(A1274, ""en"", ""ar"")"),"انتهاء الصلاحية")</f>
        <v>انتهاء الصلاحية</v>
      </c>
    </row>
    <row r="1275" ht="15.75" customHeight="1">
      <c r="A1275" s="1" t="s">
        <v>1274</v>
      </c>
      <c r="B1275" s="1" t="str">
        <f>IFERROR(__xludf.DUMMYFUNCTION("GOOGLETRANSLATE(A1275, ""en"", ""ar"")"),"قم بتوسيع خطتك المميزة")</f>
        <v>قم بتوسيع خطتك المميزة</v>
      </c>
    </row>
    <row r="1276" ht="15.75" customHeight="1">
      <c r="A1276" s="1" t="s">
        <v>1275</v>
      </c>
      <c r="B1276" s="1" t="str">
        <f>IFERROR(__xludf.DUMMYFUNCTION("GOOGLETRANSLATE(A1276, ""en"", ""ar"")"),"اختر خطة المدة للاشتراك المميز")</f>
        <v>اختر خطة المدة للاشتراك المميز</v>
      </c>
    </row>
    <row r="1277" ht="15.75" customHeight="1">
      <c r="A1277" s="1" t="s">
        <v>1276</v>
      </c>
      <c r="B1277" s="1" t="str">
        <f>IFERROR(__xludf.DUMMYFUNCTION("GOOGLETRANSLATE(A1277, ""en"", ""ar"")"),"__سعر الائتمان__ الائتمان")</f>
        <v>__سعر الائتمان__ الائتمان</v>
      </c>
    </row>
    <row r="1278" ht="15.75" customHeight="1">
      <c r="A1278" s="1" t="s">
        <v>1277</v>
      </c>
      <c r="B1278" s="1" t="str">
        <f>IFERROR(__xludf.DUMMYFUNCTION("GOOGLETRANSLATE(A1278, ""en"", ""ar"")"),"__سعر الائتمان__ الاعتمادات")</f>
        <v>__سعر الائتمان__ الاعتمادات</v>
      </c>
    </row>
    <row r="1279" ht="15.75" customHeight="1">
      <c r="A1279" s="1" t="s">
        <v>1278</v>
      </c>
      <c r="B1279" s="1" t="str">
        <f>IFERROR(__xludf.DUMMYFUNCTION("GOOGLETRANSLATE(A1279, ""en"", ""ar"")"),"كن مميزًا الآن")</f>
        <v>كن مميزًا الآن</v>
      </c>
    </row>
    <row r="1280" ht="15.75" customHeight="1">
      <c r="A1280" s="1" t="s">
        <v>1279</v>
      </c>
      <c r="B1280" s="1" t="str">
        <f>IFERROR(__xludf.DUMMYFUNCTION("GOOGLETRANSLATE(A1280, ""en"", ""ar"")"),"لا توجد خطط متميزة.")</f>
        <v>لا توجد خطط متميزة.</v>
      </c>
    </row>
    <row r="1281" ht="15.75" customHeight="1">
      <c r="A1281" s="1" t="s">
        <v>1280</v>
      </c>
      <c r="B1281" s="1" t="str">
        <f>IFERROR(__xludf.DUMMYFUNCTION("GOOGLETRANSLATE(A1281, ""en"", ""ar"")"),"ميزات متميزة")</f>
        <v>ميزات متميزة</v>
      </c>
    </row>
    <row r="1282" ht="15.75" customHeight="1">
      <c r="A1282" s="1" t="s">
        <v>1281</v>
      </c>
      <c r="B1282" s="1" t="str">
        <f>IFERROR(__xludf.DUMMYFUNCTION("GOOGLETRANSLATE(A1282, ""en"", ""ar"")"),"خصومات على الهدايا والملصقات ومعزز الملفات الشخصية")</f>
        <v>خصومات على الهدايا والملصقات ومعزز الملفات الشخصية</v>
      </c>
    </row>
    <row r="1283" ht="15.75" customHeight="1">
      <c r="A1283" s="1" t="s">
        <v>1282</v>
      </c>
      <c r="B1283" s="1" t="str">
        <f>IFERROR(__xludf.DUMMYFUNCTION("GOOGLETRANSLATE(A1283, ""en"", ""ar"")"),"شارة مميزة")</f>
        <v>شارة مميزة</v>
      </c>
    </row>
    <row r="1284" ht="15.75" customHeight="1">
      <c r="A1284" s="1" t="s">
        <v>1283</v>
      </c>
      <c r="B1284" s="1" t="str">
        <f>IFERROR(__xludf.DUMMYFUNCTION("GOOGLETRANSLATE(A1284, ""en"", ""ar"")"),"الأولوية في نتائج البحث والمستخدمين العشوائيين")</f>
        <v>الأولوية في نتائج البحث والمستخدمين العشوائيين</v>
      </c>
    </row>
    <row r="1285" ht="15.75" customHeight="1">
      <c r="A1285" s="1" t="s">
        <v>1284</v>
      </c>
      <c r="B1285" s="1" t="str">
        <f>IFERROR(__xludf.DUMMYFUNCTION("GOOGLETRANSLATE(A1285, ""en"", ""ar"")"),"لا توجد ميزات متميزة.")</f>
        <v>لا توجد ميزات متميزة.</v>
      </c>
    </row>
    <row r="1286" ht="15.75" customHeight="1">
      <c r="A1286" s="1" t="s">
        <v>1285</v>
      </c>
      <c r="B1286" s="1" t="str">
        <f>IFERROR(__xludf.DUMMYFUNCTION("GOOGLETRANSLATE(A1286, ""en"", ""ar"")"),"تريد شراء خطة __selectedPlanTitle__.")</f>
        <v>تريد شراء خطة __selectedPlanTitle__.</v>
      </c>
    </row>
    <row r="1287" ht="15.75" customHeight="1">
      <c r="A1287" s="1" t="s">
        <v>1286</v>
      </c>
      <c r="B1287" s="1" t="str">
        <f>IFERROR(__xludf.DUMMYFUNCTION("GOOGLETRANSLATE(A1287, ""en"", ""ar"")"),"رصيدك الائتماني منخفض جدًا، يرجى شراء الاعتمادات")</f>
        <v>رصيدك الائتماني منخفض جدًا، يرجى شراء الاعتمادات</v>
      </c>
    </row>
    <row r="1288" ht="15.75" customHeight="1">
      <c r="A1288" s="1" t="s">
        <v>1287</v>
      </c>
      <c r="B1288" s="1" t="str">
        <f>IFERROR(__xludf.DUMMYFUNCTION("GOOGLETRANSLATE(A1288, ""en"", ""ar"")"),"تحديث الملف الشخصي")</f>
        <v>تحديث الملف الشخصي</v>
      </c>
    </row>
    <row r="1289" ht="15.75" customHeight="1">
      <c r="A1289" s="1" t="s">
        <v>1288</v>
      </c>
      <c r="B1289" s="1" t="str">
        <f>IFERROR(__xludf.DUMMYFUNCTION("GOOGLETRANSLATE(A1289, ""en"", ""ar"")"),"يرجى استكمال الملف الشخصي الخاص بك")</f>
        <v>يرجى استكمال الملف الشخصي الخاص بك</v>
      </c>
    </row>
    <row r="1290" ht="15.75" customHeight="1">
      <c r="A1290" s="1" t="s">
        <v>1289</v>
      </c>
      <c r="B1290" s="1" t="str">
        <f>IFERROR(__xludf.DUMMYFUNCTION("GOOGLETRANSLATE(A1290, ""en"", ""ar"")"),"صور الملف الشخصي")</f>
        <v>صور الملف الشخصي</v>
      </c>
    </row>
    <row r="1291" ht="15.75" customHeight="1">
      <c r="A1291" s="1" t="s">
        <v>1290</v>
      </c>
      <c r="B1291" s="1" t="str">
        <f>IFERROR(__xludf.DUMMYFUNCTION("GOOGLETRANSLATE(A1291, ""en"", ""ar"")"),"اختر الموقع")</f>
        <v>اختر الموقع</v>
      </c>
    </row>
    <row r="1292" ht="15.75" customHeight="1">
      <c r="A1292" s="1" t="s">
        <v>1291</v>
      </c>
      <c r="B1292" s="1" t="str">
        <f>IFERROR(__xludf.DUMMYFUNCTION("GOOGLETRANSLATE(A1292, ""en"", ""ar"")"),"انتهى")</f>
        <v>انتهى</v>
      </c>
    </row>
    <row r="1293" ht="15.75" customHeight="1">
      <c r="A1293" s="1" t="s">
        <v>1292</v>
      </c>
      <c r="B1293" s="1" t="str">
        <f>IFERROR(__xludf.DUMMYFUNCTION("GOOGLETRANSLATE(A1293, ""en"", ""ar"")"),"عيد ميلاد")</f>
        <v>عيد ميلاد</v>
      </c>
    </row>
    <row r="1294" ht="15.75" customHeight="1">
      <c r="A1294" s="1" t="s">
        <v>1293</v>
      </c>
      <c r="B1294" s="1" t="str">
        <f>IFERROR(__xludf.DUMMYFUNCTION("GOOGLETRANSLATE(A1294, ""en"", ""ar"")"),"يوم-شهر-سنة")</f>
        <v>يوم-شهر-سنة</v>
      </c>
    </row>
    <row r="1295" ht="15.75" customHeight="1">
      <c r="A1295" s="1" t="s">
        <v>1294</v>
      </c>
      <c r="B1295" s="1" t="str">
        <f>IFERROR(__xludf.DUMMYFUNCTION("GOOGLETRANSLATE(A1295, ""en"", ""ar"")"),"اختر جنسك")</f>
        <v>اختر جنسك</v>
      </c>
    </row>
    <row r="1296" ht="15.75" customHeight="1">
      <c r="A1296" s="1" t="s">
        <v>1295</v>
      </c>
      <c r="B1296" s="1" t="str">
        <f>IFERROR(__xludf.DUMMYFUNCTION("GOOGLETRANSLATE(A1296, ""en"", ""ar"")"),"قم بسحب وإسقاط صورتك أو __browseAction__")</f>
        <v>قم بسحب وإسقاط صورتك أو __browseAction__</v>
      </c>
    </row>
    <row r="1297" ht="15.75" customHeight="1">
      <c r="A1297" s="1" t="s">
        <v>1296</v>
      </c>
      <c r="B1297" s="1" t="str">
        <f>IFERROR(__xludf.DUMMYFUNCTION("GOOGLETRANSLATE(A1297, ""en"", ""ar"")"),"تصفح")</f>
        <v>تصفح</v>
      </c>
    </row>
    <row r="1298" ht="15.75" customHeight="1">
      <c r="A1298" s="1" t="s">
        <v>1297</v>
      </c>
      <c r="B1298" s="1" t="str">
        <f>IFERROR(__xludf.DUMMYFUNCTION("GOOGLETRANSLATE(A1298, ""en"", ""ar"")"),"موقع")</f>
        <v>موقع</v>
      </c>
    </row>
    <row r="1299" ht="15.75" customHeight="1">
      <c r="A1299" s="1" t="s">
        <v>1298</v>
      </c>
      <c r="B1299" s="1" t="str">
        <f>IFERROR(__xludf.DUMMYFUNCTION("GOOGLETRANSLATE(A1299, ""en"", ""ar"")"),"أدخل الموقع")</f>
        <v>أدخل الموقع</v>
      </c>
    </row>
    <row r="1300" ht="15.75" customHeight="1">
      <c r="A1300" s="1" t="s">
        <v>1299</v>
      </c>
      <c r="B1300" s="1" t="str">
        <f>IFERROR(__xludf.DUMMYFUNCTION("GOOGLETRANSLATE(A1300, ""en"", ""ar"")"),"حدث خطأ ما في Google Api Key، يرجى الاتصال بمسؤول النظام.")</f>
        <v>حدث خطأ ما في Google Api Key، يرجى الاتصال بمسؤول النظام.</v>
      </c>
    </row>
    <row r="1301" ht="15.75" customHeight="1">
      <c r="A1301" s="1" t="s">
        <v>1300</v>
      </c>
      <c r="B1301" s="1" t="str">
        <f>IFERROR(__xludf.DUMMYFUNCTION("GOOGLETRANSLATE(A1301, ""en"", ""ar"")"),"ينهي")</f>
        <v>ينهي</v>
      </c>
    </row>
    <row r="1302" ht="15.75" customHeight="1">
      <c r="A1302" s="1" t="s">
        <v>1301</v>
      </c>
      <c r="B1302" s="1" t="str">
        <f>IFERROR(__xludf.DUMMYFUNCTION("GOOGLETRANSLATE(A1302, ""en"", ""ar"")"),"لا يوجد زوار.")</f>
        <v>لا يوجد زوار.</v>
      </c>
    </row>
    <row r="1303" ht="15.75" customHeight="1">
      <c r="A1303" s="1" t="s">
        <v>1302</v>
      </c>
      <c r="B1303" s="1" t="str">
        <f>IFERROR(__xludf.DUMMYFUNCTION("GOOGLETRANSLATE(A1303, ""en"", ""ar"")"),"هذا المستخدم غير متوفر.")</f>
        <v>هذا المستخدم غير متوفر.</v>
      </c>
    </row>
    <row r="1304" ht="15.75" customHeight="1">
      <c r="A1304" s="1" t="s">
        <v>1303</v>
      </c>
      <c r="B1304" s="1" t="str">
        <f>IFERROR(__xludf.DUMMYFUNCTION("GOOGLETRANSLATE(A1304, ""en"", ""ar"")"),"لقد قمت بحظر هذا المستخدم.")</f>
        <v>لقد قمت بحظر هذا المستخدم.</v>
      </c>
    </row>
    <row r="1305" ht="15.75" customHeight="1">
      <c r="A1305" s="1" t="s">
        <v>1304</v>
      </c>
      <c r="B1305" s="1" t="str">
        <f>IFERROR(__xludf.DUMMYFUNCTION("GOOGLETRANSLATE(A1305, ""en"", ""ar"")"),"تقرير")</f>
        <v>تقرير</v>
      </c>
    </row>
    <row r="1306" ht="15.75" customHeight="1">
      <c r="A1306" s="1" t="s">
        <v>1305</v>
      </c>
      <c r="B1306" s="1" t="str">
        <f>IFERROR(__xludf.DUMMYFUNCTION("GOOGLETRANSLATE(A1306, ""en"", ""ar"")"),"__totalUserLike__ مثل")</f>
        <v>__totalUserLike__ مثل</v>
      </c>
    </row>
    <row r="1307" ht="15.75" customHeight="1">
      <c r="A1307" s="1" t="s">
        <v>1306</v>
      </c>
      <c r="B1307" s="1" t="str">
        <f>IFERROR(__xludf.DUMMYFUNCTION("GOOGLETRANSLATE(A1307, ""en"", ""ar"")"),"__totalUserLike__ إعجابات")</f>
        <v>__totalUserLike__ إعجابات</v>
      </c>
    </row>
    <row r="1308" ht="15.75" customHeight="1">
      <c r="A1308" s="1" t="s">
        <v>1307</v>
      </c>
      <c r="B1308" s="1" t="str">
        <f>IFERROR(__xludf.DUMMYFUNCTION("GOOGLETRANSLATE(A1308, ""en"", ""ar"")"),"__إجمالي الزوار__ مشاهدة")</f>
        <v>__إجمالي الزوار__ مشاهدة</v>
      </c>
    </row>
    <row r="1309" ht="15.75" customHeight="1">
      <c r="A1309" s="1" t="s">
        <v>1308</v>
      </c>
      <c r="B1309" s="1" t="str">
        <f>IFERROR(__xludf.DUMMYFUNCTION("GOOGLETRANSLATE(A1309, ""en"", ""ar"")"),"__إجمالي عدد الزوار__ المشاهدات")</f>
        <v>__إجمالي عدد الزوار__ المشاهدات</v>
      </c>
    </row>
    <row r="1310" ht="15.75" customHeight="1">
      <c r="A1310" s="1" t="s">
        <v>1309</v>
      </c>
      <c r="B1310" s="1" t="str">
        <f>IFERROR(__xludf.DUMMYFUNCTION("GOOGLETRANSLATE(A1310, ""en"", ""ar"")"),"اعجبني")</f>
        <v>اعجبني</v>
      </c>
    </row>
    <row r="1311" ht="15.75" customHeight="1">
      <c r="A1311" s="1" t="s">
        <v>1310</v>
      </c>
      <c r="B1311" s="1" t="str">
        <f>IFERROR(__xludf.DUMMYFUNCTION("GOOGLETRANSLATE(A1311, ""en"", ""ar"")"),"لم يعجبني")</f>
        <v>لم يعجبني</v>
      </c>
    </row>
    <row r="1312" ht="15.75" customHeight="1">
      <c r="A1312" s="1" t="s">
        <v>1311</v>
      </c>
      <c r="B1312" s="1" t="str">
        <f>IFERROR(__xludf.DUMMYFUNCTION("GOOGLETRANSLATE(A1312, ""en"", ""ar"")"),"أرسل رسالة أو هدية")</f>
        <v>أرسل رسالة أو هدية</v>
      </c>
    </row>
    <row r="1313" ht="15.75" customHeight="1">
      <c r="A1313" s="1" t="s">
        <v>1312</v>
      </c>
      <c r="B1313" s="1" t="str">
        <f>IFERROR(__xludf.DUMMYFUNCTION("GOOGLETRANSLATE(A1313, ""en"", ""ar"")"),"أرسل هدية")</f>
        <v>أرسل هدية</v>
      </c>
    </row>
    <row r="1314" ht="15.75" customHeight="1">
      <c r="A1314" s="1" t="s">
        <v>1313</v>
      </c>
      <c r="B1314" s="1" t="str">
        <f>IFERROR(__xludf.DUMMYFUNCTION("GOOGLETRANSLATE(A1314, ""en"", ""ar"")"),"هدية")</f>
        <v>هدية</v>
      </c>
    </row>
    <row r="1315" ht="15.75" customHeight="1">
      <c r="A1315" s="1" t="s">
        <v>1314</v>
      </c>
      <c r="B1315" s="1" t="str">
        <f>IFERROR(__xludf.DUMMYFUNCTION("GOOGLETRANSLATE(A1315, ""en"", ""ar"")"),"مثل عدم الإعجاب")</f>
        <v>مثل عدم الإعجاب</v>
      </c>
    </row>
    <row r="1316" ht="15.75" customHeight="1">
      <c r="A1316" s="1" t="s">
        <v>1315</v>
      </c>
      <c r="B1316" s="1" t="str">
        <f>IFERROR(__xludf.DUMMYFUNCTION("GOOGLETRANSLATE(A1316, ""en"", ""ar"")"),"ْعَنِّي")</f>
        <v>ْعَنِّي</v>
      </c>
    </row>
    <row r="1317" ht="15.75" customHeight="1">
      <c r="A1317" s="1" t="s">
        <v>1316</v>
      </c>
      <c r="B1317" s="1" t="str">
        <f>IFERROR(__xludf.DUMMYFUNCTION("GOOGLETRANSLATE(A1317, ""en"", ""ar"")"),"صور")</f>
        <v>صور</v>
      </c>
    </row>
    <row r="1318" ht="15.75" customHeight="1">
      <c r="A1318" s="1" t="s">
        <v>1317</v>
      </c>
      <c r="B1318" s="1" t="str">
        <f>IFERROR(__xludf.DUMMYFUNCTION("GOOGLETRANSLATE(A1318, ""en"", ""ar"")"),"عفوًا... لم يتم العثور على صور...")</f>
        <v>عفوًا... لم يتم العثور على صور...</v>
      </c>
    </row>
    <row r="1319" ht="15.75" customHeight="1">
      <c r="A1319" s="1" t="s">
        <v>1318</v>
      </c>
      <c r="B1319" s="1" t="str">
        <f>IFERROR(__xludf.DUMMYFUNCTION("GOOGLETRANSLATE(A1319, ""en"", ""ar"")"),"أرسلت بواسطة")</f>
        <v>أرسلت بواسطة</v>
      </c>
    </row>
    <row r="1320" ht="15.75" customHeight="1">
      <c r="A1320" s="1" t="s">
        <v>1319</v>
      </c>
      <c r="B1320" s="1" t="str">
        <f>IFERROR(__xludf.DUMMYFUNCTION("GOOGLETRANSLATE(A1320, ""en"", ""ar"")"),"هذه هدية خاصة لك وللمرسل فقط من يمكنه رؤية هذه الهدية.")</f>
        <v>هذه هدية خاصة لك وللمرسل فقط من يمكنه رؤية هذه الهدية.</v>
      </c>
    </row>
    <row r="1321" ht="15.75" customHeight="1">
      <c r="A1321" s="1" t="s">
        <v>1320</v>
      </c>
      <c r="B1321" s="1" t="str">
        <f>IFERROR(__xludf.DUMMYFUNCTION("GOOGLETRANSLATE(A1321, ""en"", ""ar"")"),"عرض المزيد")</f>
        <v>عرض المزيد</v>
      </c>
    </row>
    <row r="1322" ht="15.75" customHeight="1">
      <c r="A1322" s="1" t="s">
        <v>1321</v>
      </c>
      <c r="B1322" s="1" t="str">
        <f>IFERROR(__xludf.DUMMYFUNCTION("GOOGLETRANSLATE(A1322, ""en"", ""ar"")"),"عرض أقل")</f>
        <v>عرض أقل</v>
      </c>
    </row>
    <row r="1323" ht="15.75" customHeight="1">
      <c r="A1323" s="1" t="s">
        <v>1322</v>
      </c>
      <c r="B1323" s="1" t="str">
        <f>IFERROR(__xludf.DUMMYFUNCTION("GOOGLETRANSLATE(A1323, ""en"", ""ar"")"),"لا توجد هدايا.")</f>
        <v>لا توجد هدايا.</v>
      </c>
    </row>
    <row r="1324" ht="15.75" customHeight="1">
      <c r="A1324" s="1" t="s">
        <v>1323</v>
      </c>
      <c r="B1324" s="1" t="str">
        <f>IFERROR(__xludf.DUMMYFUNCTION("GOOGLETRANSLATE(A1324, ""en"", ""ar"")"),"المعلومات الأساسية")</f>
        <v>المعلومات الأساسية</v>
      </c>
    </row>
    <row r="1325" ht="15.75" customHeight="1">
      <c r="A1325" s="1" t="s">
        <v>1324</v>
      </c>
      <c r="B1325" s="1" t="str">
        <f>IFERROR(__xludf.DUMMYFUNCTION("GOOGLETRANSLATE(A1325, ""en"", ""ar"")"),"اللغة المفضلة")</f>
        <v>اللغة المفضلة</v>
      </c>
    </row>
    <row r="1326" ht="15.75" customHeight="1">
      <c r="A1326" s="1" t="s">
        <v>1325</v>
      </c>
      <c r="B1326" s="1" t="str">
        <f>IFERROR(__xludf.DUMMYFUNCTION("GOOGLETRANSLATE(A1326, ""en"", ""ar"")"),"اختر لغتك المفضلة")</f>
        <v>اختر لغتك المفضلة</v>
      </c>
    </row>
    <row r="1327" ht="15.75" customHeight="1">
      <c r="A1327" s="1" t="s">
        <v>1326</v>
      </c>
      <c r="B1327" s="1" t="str">
        <f>IFERROR(__xludf.DUMMYFUNCTION("GOOGLETRANSLATE(A1327, ""en"", ""ar"")"),"اختر حالة علاقتك")</f>
        <v>اختر حالة علاقتك</v>
      </c>
    </row>
    <row r="1328" ht="15.75" customHeight="1">
      <c r="A1328" s="1" t="s">
        <v>1327</v>
      </c>
      <c r="B1328" s="1" t="str">
        <f>IFERROR(__xludf.DUMMYFUNCTION("GOOGLETRANSLATE(A1328, ""en"", ""ar"")"),"اختر حالة عملك")</f>
        <v>اختر حالة عملك</v>
      </c>
    </row>
    <row r="1329" ht="15.75" customHeight="1">
      <c r="A1329" s="1" t="s">
        <v>1328</v>
      </c>
      <c r="B1329" s="1" t="str">
        <f>IFERROR(__xludf.DUMMYFUNCTION("GOOGLETRANSLATE(A1329, ""en"", ""ar"")"),"اختر التعليم الخاص بك")</f>
        <v>اختر التعليم الخاص بك</v>
      </c>
    </row>
    <row r="1330" ht="15.75" customHeight="1">
      <c r="A1330" s="1" t="s">
        <v>1329</v>
      </c>
      <c r="B1330" s="1" t="str">
        <f>IFERROR(__xludf.DUMMYFUNCTION("GOOGLETRANSLATE(A1330, ""en"", ""ar"")"),"قل شيئا عن نفسك.")</f>
        <v>قل شيئا عن نفسك.</v>
      </c>
    </row>
    <row r="1331" ht="15.75" customHeight="1">
      <c r="A1331" s="1" t="s">
        <v>1330</v>
      </c>
      <c r="B1331" s="1" t="str">
        <f>IFERROR(__xludf.DUMMYFUNCTION("GOOGLETRANSLATE(A1331, ""en"", ""ar"")"),"اختر __التسمية__")</f>
        <v>اختر __التسمية__</v>
      </c>
    </row>
    <row r="1332" ht="15.75" customHeight="1">
      <c r="A1332" s="1" t="s">
        <v>1331</v>
      </c>
      <c r="B1332" s="1" t="str">
        <f>IFERROR(__xludf.DUMMYFUNCTION("GOOGLETRANSLATE(A1332, ""en"", ""ar"")"),"الإبلاغ عن إساءة الاستخدام إلى __اسم المستخدم__")</f>
        <v>الإبلاغ عن إساءة الاستخدام إلى __اسم المستخدم__</v>
      </c>
    </row>
    <row r="1333" ht="15.75" customHeight="1">
      <c r="A1333" s="1" t="s">
        <v>1332</v>
      </c>
      <c r="B1333" s="1" t="str">
        <f>IFERROR(__xludf.DUMMYFUNCTION("GOOGLETRANSLATE(A1333, ""en"", ""ar"")"),"(الاعتمادات المتاحة: __الاعتمادات المتاحة__)")</f>
        <v>(الاعتمادات المتاحة: __الاعتمادات المتاحة__)</v>
      </c>
    </row>
    <row r="1334" ht="15.75" customHeight="1">
      <c r="A1334" s="1" t="s">
        <v>1333</v>
      </c>
      <c r="B1334" s="1" t="str">
        <f>IFERROR(__xludf.DUMMYFUNCTION("GOOGLETRANSLATE(A1334, ""en"", ""ar"")"),"خاص")</f>
        <v>خاص</v>
      </c>
    </row>
    <row r="1335" ht="15.75" customHeight="1">
      <c r="A1335" s="1" t="s">
        <v>1334</v>
      </c>
      <c r="B1335" s="1" t="str">
        <f>IFERROR(__xludf.DUMMYFUNCTION("GOOGLETRANSLATE(A1335, ""en"", ""ar"")"),"يرسل")</f>
        <v>يرسل</v>
      </c>
    </row>
    <row r="1336" ht="15.75" customHeight="1">
      <c r="A1336" s="1" t="s">
        <v>1335</v>
      </c>
      <c r="B1336" s="1" t="str">
        <f>IFERROR(__xludf.DUMMYFUNCTION("GOOGLETRANSLATE(A1336, ""en"", ""ar"")"),"لا توجد هدايا")</f>
        <v>لا توجد هدايا</v>
      </c>
    </row>
    <row r="1337" ht="15.75" customHeight="1">
      <c r="A1337" s="1" t="s">
        <v>1336</v>
      </c>
      <c r="B1337" s="1" t="str">
        <f>IFERROR(__xludf.DUMMYFUNCTION("GOOGLETRANSLATE(A1337, ""en"", ""ar"")"),"تريد حظر هذا المستخدم.")</f>
        <v>تريد حظر هذا المستخدم.</v>
      </c>
    </row>
    <row r="1338" ht="15.75" customHeight="1">
      <c r="A1338" s="1" t="s">
        <v>1337</v>
      </c>
      <c r="B1338" s="1" t="str">
        <f>IFERROR(__xludf.DUMMYFUNCTION("GOOGLETRANSLATE(A1338, ""en"", ""ar"")"),"إعادة تعيين كلمة المرور الخاصة بك؟")</f>
        <v>إعادة تعيين كلمة المرور الخاصة بك؟</v>
      </c>
    </row>
    <row r="1339" ht="15.75" customHeight="1">
      <c r="A1339" s="1" t="s">
        <v>1338</v>
      </c>
      <c r="B1339" s="1" t="str">
        <f>IFERROR(__xludf.DUMMYFUNCTION("GOOGLETRANSLATE(A1339, ""en"", ""ar"")"),"إعدادات الإخطار")</f>
        <v>إعدادات الإخطار</v>
      </c>
    </row>
    <row r="1340" ht="15.75" customHeight="1">
      <c r="A1340" s="1" t="s">
        <v>1339</v>
      </c>
      <c r="B1340" s="1" t="str">
        <f>IFERROR(__xludf.DUMMYFUNCTION("GOOGLETRANSLATE(A1340, ""en"", ""ar"")"),"إظهار إشعارات الزوار")</f>
        <v>إظهار إشعارات الزوار</v>
      </c>
    </row>
    <row r="1341" ht="15.75" customHeight="1">
      <c r="A1341" s="1" t="s">
        <v>1340</v>
      </c>
      <c r="B1341" s="1" t="str">
        <f>IFERROR(__xludf.DUMMYFUNCTION("GOOGLETRANSLATE(A1341, ""en"", ""ar"")"),"إظهار إشعارات الإعجابات")</f>
        <v>إظهار إشعارات الإعجابات</v>
      </c>
    </row>
    <row r="1342" ht="15.75" customHeight="1">
      <c r="A1342" s="1" t="s">
        <v>1341</v>
      </c>
      <c r="B1342" s="1" t="str">
        <f>IFERROR(__xludf.DUMMYFUNCTION("GOOGLETRANSLATE(A1342, ""en"", ""ar"")"),"إظهار إشعار الهدايا")</f>
        <v>إظهار إشعار الهدايا</v>
      </c>
    </row>
    <row r="1343" ht="15.75" customHeight="1">
      <c r="A1343" s="1" t="s">
        <v>1342</v>
      </c>
      <c r="B1343" s="1" t="str">
        <f>IFERROR(__xludf.DUMMYFUNCTION("GOOGLETRANSLATE(A1343, ""en"", ""ar"")"),"إظهار إشعارات الرسائل")</f>
        <v>إظهار إشعارات الرسائل</v>
      </c>
    </row>
    <row r="1344" ht="15.75" customHeight="1">
      <c r="A1344" s="1" t="s">
        <v>1343</v>
      </c>
      <c r="B1344" s="1" t="str">
        <f>IFERROR(__xludf.DUMMYFUNCTION("GOOGLETRANSLATE(A1344, ""en"", ""ar"")"),"عرض إشعار تسجيل الدخول للمستخدمين الذين تحبهم")</f>
        <v>عرض إشعار تسجيل الدخول للمستخدمين الذين تحبهم</v>
      </c>
    </row>
    <row r="1345" ht="15.75" customHeight="1">
      <c r="A1345" s="1" t="s">
        <v>1344</v>
      </c>
      <c r="B1345" s="1" t="str">
        <f>IFERROR(__xludf.DUMMYFUNCTION("GOOGLETRANSLATE(A1345, ""en"", ""ar"")"),"لم يتم العثور على صور.")</f>
        <v>لم يتم العثور على صور.</v>
      </c>
    </row>
    <row r="1346" ht="15.75" customHeight="1">
      <c r="A1346" s="1" t="s">
        <v>1345</v>
      </c>
      <c r="B1346" s="1" t="str">
        <f>IFERROR(__xludf.DUMMYFUNCTION("GOOGLETRANSLATE(A1346, ""en"", ""ar"")"),"حذف الحساب")</f>
        <v>حذف الحساب</v>
      </c>
    </row>
    <row r="1347" ht="15.75" customHeight="1">
      <c r="A1347" s="1" t="s">
        <v>1346</v>
      </c>
      <c r="B1347" s="1" t="str">
        <f>IFERROR(__xludf.DUMMYFUNCTION("GOOGLETRANSLATE(A1347, ""en"", ""ar"")"),"ستتم إزالة جميع المحتويات بما في ذلك الصور والبيانات الأخرى نهائيًا!")</f>
        <v>ستتم إزالة جميع المحتويات بما في ذلك الصور والبيانات الأخرى نهائيًا!</v>
      </c>
    </row>
    <row r="1348" ht="15.75" customHeight="1">
      <c r="A1348" s="1" t="s">
        <v>1347</v>
      </c>
      <c r="B1348" s="1" t="str">
        <f>IFERROR(__xludf.DUMMYFUNCTION("GOOGLETRANSLATE(A1348, ""en"", ""ar"")"),"هل تريد حذف الحساب؟")</f>
        <v>هل تريد حذف الحساب؟</v>
      </c>
    </row>
    <row r="1349" ht="15.75" customHeight="1">
      <c r="A1349" s="1" t="s">
        <v>1348</v>
      </c>
      <c r="B1349" s="1" t="str">
        <f>IFERROR(__xludf.DUMMYFUNCTION("GOOGLETRANSLATE(A1349, ""en"", ""ar"")"),"هل أنت متأكد أنك تريد حذف حسابك؟ ستتم إزالة جميع المحتويات بما في ذلك الصور والبيانات الأخرى نهائيًا!")</f>
        <v>هل أنت متأكد أنك تريد حذف حسابك؟ ستتم إزالة جميع المحتويات بما في ذلك الصور والبيانات الأخرى نهائيًا!</v>
      </c>
    </row>
    <row r="1350" ht="15.75" customHeight="1">
      <c r="A1350" s="1" t="s">
        <v>1349</v>
      </c>
      <c r="B1350" s="1" t="str">
        <f>IFERROR(__xludf.DUMMYFUNCTION("GOOGLETRANSLATE(A1350, ""en"", ""ar"")"),"أدخل كلمة المرور الخاصة بك")</f>
        <v>أدخل كلمة المرور الخاصة بك</v>
      </c>
    </row>
    <row r="1351" ht="15.75" customHeight="1">
      <c r="A1351" s="1" t="s">
        <v>1350</v>
      </c>
      <c r="B1351" s="1" t="str">
        <f>IFERROR(__xludf.DUMMYFUNCTION("GOOGLETRANSLATE(A1351, ""en"", ""ar"")"),"إنشاء حساب")</f>
        <v>إنشاء حساب</v>
      </c>
    </row>
    <row r="1352" ht="15.75" customHeight="1">
      <c r="A1352" s="1" t="s">
        <v>1351</v>
      </c>
      <c r="B1352" s="1" t="str">
        <f>IFERROR(__xludf.DUMMYFUNCTION("GOOGLETRANSLATE(A1352, ""en"", ""ar"")"),"اسم مستخدم فريد")</f>
        <v>اسم مستخدم فريد</v>
      </c>
    </row>
    <row r="1353" ht="15.75" customHeight="1">
      <c r="A1353" s="1" t="s">
        <v>1352</v>
      </c>
      <c r="B1353" s="1" t="str">
        <f>IFERROR(__xludf.DUMMYFUNCTION("GOOGLETRANSLATE(A1353, ""en"", ""ar"")"),"اسم مستخدم فريد")</f>
        <v>اسم مستخدم فريد</v>
      </c>
    </row>
    <row r="1354" ht="15.75" customHeight="1">
      <c r="A1354" s="1" t="s">
        <v>1353</v>
      </c>
      <c r="B1354" s="1" t="str">
        <f>IFERROR(__xludf.DUMMYFUNCTION("GOOGLETRANSLATE(A1354, ""en"", ""ar"")"),"رقم الهاتف المحمول")</f>
        <v>رقم الهاتف المحمول</v>
      </c>
    </row>
    <row r="1355" ht="15.75" customHeight="1">
      <c r="A1355" s="1" t="s">
        <v>1354</v>
      </c>
      <c r="B1355" s="1" t="str">
        <f>IFERROR(__xludf.DUMMYFUNCTION("GOOGLETRANSLATE(A1355, ""en"", ""ar"")"),"عنوان البريد الإلكتروني")</f>
        <v>عنوان البريد الإلكتروني</v>
      </c>
    </row>
    <row r="1356" ht="15.75" customHeight="1">
      <c r="A1356" s="1" t="s">
        <v>1355</v>
      </c>
      <c r="B1356" s="1" t="str">
        <f>IFERROR(__xludf.DUMMYFUNCTION("GOOGLETRANSLATE(A1356, ""en"", ""ar"")"),"البريد الإلكتروني الفريد")</f>
        <v>البريد الإلكتروني الفريد</v>
      </c>
    </row>
    <row r="1357" ht="15.75" customHeight="1">
      <c r="A1357" s="1" t="s">
        <v>1356</v>
      </c>
      <c r="B1357" s="1" t="str">
        <f>IFERROR(__xludf.DUMMYFUNCTION("GOOGLETRANSLATE(A1357, ""en"", ""ar"")"),"تاريخ الميلاد")</f>
        <v>تاريخ الميلاد</v>
      </c>
    </row>
    <row r="1358" ht="15.75" customHeight="1">
      <c r="A1358" s="1" t="s">
        <v>1357</v>
      </c>
      <c r="B1358" s="1" t="str">
        <f>IFERROR(__xludf.DUMMYFUNCTION("GOOGLETRANSLATE(A1358, ""en"", ""ar"")"),"أنا أقبل كل شيء ")</f>
        <v>أنا أقبل كل شيء </v>
      </c>
    </row>
    <row r="1359" ht="15.75" customHeight="1">
      <c r="A1359" s="1" t="s">
        <v>1358</v>
      </c>
      <c r="B1359" s="1" t="str">
        <f>IFERROR(__xludf.DUMMYFUNCTION("GOOGLETRANSLATE(A1359, ""en"", ""ar"")"),"الشروط والأحكام")</f>
        <v>الشروط والأحكام</v>
      </c>
    </row>
    <row r="1360" ht="15.75" customHeight="1">
      <c r="A1360" s="1" t="s">
        <v>1359</v>
      </c>
      <c r="B1360" s="1" t="str">
        <f>IFERROR(__xludf.DUMMYFUNCTION("GOOGLETRANSLATE(A1360, ""en"", ""ar"")"),"و")</f>
        <v>و</v>
      </c>
    </row>
    <row r="1361" ht="15.75" customHeight="1">
      <c r="A1361" s="1" t="s">
        <v>1360</v>
      </c>
      <c r="B1361" s="1" t="str">
        <f>IFERROR(__xludf.DUMMYFUNCTION("GOOGLETRANSLATE(A1361, ""en"", ""ar"")"),"سياسة الخصوصية")</f>
        <v>سياسة الخصوصية</v>
      </c>
    </row>
    <row r="1362" ht="15.75" customHeight="1">
      <c r="A1362" s="1" t="s">
        <v>1361</v>
      </c>
      <c r="B1362" s="1" t="str">
        <f>IFERROR(__xludf.DUMMYFUNCTION("GOOGLETRANSLATE(A1362, ""en"", ""ar"")"),"هل لديك حساب بالفعل؟")</f>
        <v>هل لديك حساب بالفعل؟</v>
      </c>
    </row>
    <row r="1363" ht="15.75" customHeight="1">
      <c r="A1363" s="1" t="s">
        <v>1362</v>
      </c>
      <c r="B1363" s="1" t="str">
        <f>IFERROR(__xludf.DUMMYFUNCTION("GOOGLETRANSLATE(A1363, ""en"", ""ar"")"),"التحقق من كلمة المرور لمرة واحدة (OTP).")</f>
        <v>التحقق من كلمة المرور لمرة واحدة (OTP).</v>
      </c>
    </row>
    <row r="1364" ht="15.75" customHeight="1">
      <c r="A1364" s="1" t="s">
        <v>1363</v>
      </c>
      <c r="B1364" s="1" t="str">
        <f>IFERROR(__xludf.DUMMYFUNCTION("GOOGLETRANSLATE(A1364, ""en"", ""ar"")"),"مكتب المدعي العام")</f>
        <v>مكتب المدعي العام</v>
      </c>
    </row>
    <row r="1365" ht="15.75" customHeight="1">
      <c r="A1365" s="1" t="s">
        <v>1364</v>
      </c>
      <c r="B1365" s="1" t="str">
        <f>IFERROR(__xludf.DUMMYFUNCTION("GOOGLETRANSLATE(A1365, ""en"", ""ar"")"),"أدخل كلمة المرور لمرة واحدة")</f>
        <v>أدخل كلمة المرور لمرة واحدة</v>
      </c>
    </row>
    <row r="1366" ht="15.75" customHeight="1">
      <c r="A1366" s="1" t="s">
        <v>1365</v>
      </c>
      <c r="B1366" s="1" t="str">
        <f>IFERROR(__xludf.DUMMYFUNCTION("GOOGLETRANSLATE(A1366, ""en"", ""ar"")"),"من يحبني")</f>
        <v>من يحبني</v>
      </c>
    </row>
    <row r="1367" ht="15.75" customHeight="1">
      <c r="A1367" s="1" t="s">
        <v>1366</v>
      </c>
      <c r="B1367" s="1" t="str">
        <f>IFERROR(__xludf.DUMMYFUNCTION("GOOGLETRANSLATE(A1367, ""en"", ""ar"")"),"لا يوجد مستخدمون أعجبوا بي.")</f>
        <v>لا يوجد مستخدمون أعجبوا بي.</v>
      </c>
    </row>
    <row r="1368" ht="15.75" customHeight="1">
      <c r="A1368" s="1" t="s">
        <v>1367</v>
      </c>
      <c r="B1368" s="1" t="str">
        <f>IFERROR(__xludf.DUMMYFUNCTION("GOOGLETRANSLATE(A1368, ""en"", ""ar"")"),"هذه ميزة مميزة، لمعرفة من يحبني، عليك شراء خطة مميزة أولاً.")</f>
        <v>هذه ميزة مميزة، لمعرفة من يحبني، عليك شراء خطة مميزة أولاً.</v>
      </c>
    </row>
    <row r="1369" ht="15.75" customHeight="1">
      <c r="A1369" s="1" t="s">
        <v>1368</v>
      </c>
      <c r="B1369" s="1" t="str">
        <f>IFERROR(__xludf.DUMMYFUNCTION("GOOGLETRANSLATE(A1369, ""en"", ""ar"")"),"1 يوم")</f>
        <v>1 يوم</v>
      </c>
    </row>
    <row r="1370" ht="15.75" customHeight="1">
      <c r="A1370" s="1" t="s">
        <v>1369</v>
      </c>
      <c r="B1370" s="1" t="str">
        <f>IFERROR(__xludf.DUMMYFUNCTION("GOOGLETRANSLATE(A1370, ""en"", ""ar"")"),"1 أسبوع")</f>
        <v>1 أسبوع</v>
      </c>
    </row>
    <row r="1371" ht="15.75" customHeight="1">
      <c r="A1371" s="1" t="s">
        <v>1370</v>
      </c>
      <c r="B1371" s="1" t="str">
        <f>IFERROR(__xludf.DUMMYFUNCTION("GOOGLETRANSLATE(A1371, ""en"", ""ar"")"),"1 شهر")</f>
        <v>1 شهر</v>
      </c>
    </row>
    <row r="1372" ht="15.75" customHeight="1">
      <c r="A1372" s="1" t="s">
        <v>1371</v>
      </c>
      <c r="B1372" s="1" t="str">
        <f>IFERROR(__xludf.DUMMYFUNCTION("GOOGLETRANSLATE(A1372, ""en"", ""ar"")"),"نصف سنة")</f>
        <v>نصف سنة</v>
      </c>
    </row>
    <row r="1373" ht="15.75" customHeight="1">
      <c r="A1373" s="1" t="s">
        <v>1372</v>
      </c>
      <c r="B1373" s="1" t="str">
        <f>IFERROR(__xludf.DUMMYFUNCTION("GOOGLETRANSLATE(A1373, ""en"", ""ar"")"),"سنة")</f>
        <v>سنة</v>
      </c>
    </row>
    <row r="1374" ht="15.75" customHeight="1">
      <c r="A1374" s="1" t="s">
        <v>1373</v>
      </c>
      <c r="B1374" s="1" t="str">
        <f>IFERROR(__xludf.DUMMYFUNCTION("GOOGLETRANSLATE(A1374, ""en"", ""ar"")"),"حياة")</f>
        <v>حياة</v>
      </c>
    </row>
    <row r="1375" ht="15.75" customHeight="1">
      <c r="A1375" s="1" t="s">
        <v>1374</v>
      </c>
      <c r="B1375" s="1" t="str">
        <f>IFERROR(__xludf.DUMMYFUNCTION("GOOGLETRANSLATE(A1375, ""en"", ""ar"")"),"لا إعلانات")</f>
        <v>لا إعلانات</v>
      </c>
    </row>
    <row r="1376" ht="15.75" customHeight="1">
      <c r="A1376" s="1" t="s">
        <v>1375</v>
      </c>
      <c r="B1376" s="1" t="str">
        <f>IFERROR(__xludf.DUMMYFUNCTION("GOOGLETRANSLATE(A1376, ""en"", ""ar"")"),"كافة المستخدمين")</f>
        <v>كافة المستخدمين</v>
      </c>
    </row>
    <row r="1377" ht="15.75" customHeight="1">
      <c r="A1377" s="1" t="s">
        <v>1376</v>
      </c>
      <c r="B1377" s="1" t="str">
        <f>IFERROR(__xludf.DUMMYFUNCTION("GOOGLETRANSLATE(A1377, ""en"", ""ar"")"),"المستخدمون المتميزون")</f>
        <v>المستخدمون المتميزون</v>
      </c>
    </row>
    <row r="1378" ht="15.75" customHeight="1">
      <c r="A1378" s="1" t="s">
        <v>1377</v>
      </c>
      <c r="B1378" s="1" t="str">
        <f>IFERROR(__xludf.DUMMYFUNCTION("GOOGLETRANSLATE(A1378, ""en"", ""ar"")"),"تصفح في وضع التصفح المتخفي")</f>
        <v>تصفح في وضع التصفح المتخفي</v>
      </c>
    </row>
    <row r="1379" ht="15.75" customHeight="1">
      <c r="A1379" s="1" t="s">
        <v>1378</v>
      </c>
      <c r="B1379" s="1" t="str">
        <f>IFERROR(__xludf.DUMMYFUNCTION("GOOGLETRANSLATE(A1379, ""en"", ""ar"")"),"إظهار من يحبني")</f>
        <v>إظهار من يحبني</v>
      </c>
    </row>
    <row r="1380" ht="15.75" customHeight="1">
      <c r="A1380" s="1" t="s">
        <v>1379</v>
      </c>
      <c r="B1380" s="1" t="str">
        <f>IFERROR(__xludf.DUMMYFUNCTION("GOOGLETRANSLATE(A1380, ""en"", ""ar"")"),"مكالمة صوتية عبر الماسنجر")</f>
        <v>مكالمة صوتية عبر الماسنجر</v>
      </c>
    </row>
    <row r="1381" ht="15.75" customHeight="1">
      <c r="A1381" s="1" t="s">
        <v>1380</v>
      </c>
      <c r="B1381" s="1" t="str">
        <f>IFERROR(__xludf.DUMMYFUNCTION("GOOGLETRANSLATE(A1381, ""en"", ""ar"")"),"مكالمة فيديو عبر الماسنجر")</f>
        <v>مكالمة فيديو عبر الماسنجر</v>
      </c>
    </row>
    <row r="1382" ht="15.75" customHeight="1">
      <c r="A1382" s="1" t="s">
        <v>1381</v>
      </c>
      <c r="B1382" s="1" t="str">
        <f>IFERROR(__xludf.DUMMYFUNCTION("GOOGLETRANSLATE(A1382, ""en"", ""ar"")"),"لقاء المستخدم")</f>
        <v>لقاء المستخدم</v>
      </c>
    </row>
    <row r="1383" ht="15.75" customHeight="1">
      <c r="A1383" s="1" t="s">
        <v>1382</v>
      </c>
      <c r="B1383" s="1" t="str">
        <f>IFERROR(__xludf.DUMMYFUNCTION("GOOGLETRANSLATE(A1383, ""en"", ""ar"")"),"728 × 90 (تظهر في الرأس)")</f>
        <v>728 × 90 (تظهر في الرأس)</v>
      </c>
    </row>
    <row r="1384" ht="15.75" customHeight="1">
      <c r="A1384" s="1" t="s">
        <v>1383</v>
      </c>
      <c r="B1384" s="1" t="str">
        <f>IFERROR(__xludf.DUMMYFUNCTION("GOOGLETRANSLATE(A1384, ""en"", ""ar"")"),"728 × 90 (تظهر في التذييل)")</f>
        <v>728 × 90 (تظهر في التذييل)</v>
      </c>
    </row>
    <row r="1385" ht="15.75" customHeight="1">
      <c r="A1385" s="1" t="s">
        <v>1384</v>
      </c>
      <c r="B1385" s="1" t="str">
        <f>IFERROR(__xludf.DUMMYFUNCTION("GOOGLETRANSLATE(A1385, ""en"", ""ar"")"),"200 × 200 (تظهر في الشريط الجانبي للمستخدم)")</f>
        <v>200 × 200 (تظهر في الشريط الجانبي للمستخدم)</v>
      </c>
    </row>
    <row r="1386" ht="15.75" customHeight="1">
      <c r="A1386" s="1" t="s">
        <v>1385</v>
      </c>
      <c r="B1386" s="1" t="str">
        <f>IFERROR(__xludf.DUMMYFUNCTION("GOOGLETRANSLATE(A1386, ""en"", ""ar"")"),"معلق")</f>
        <v>معلق</v>
      </c>
    </row>
    <row r="1387" ht="15.75" customHeight="1">
      <c r="A1387" s="1" t="s">
        <v>1386</v>
      </c>
      <c r="B1387" s="1" t="str">
        <f>IFERROR(__xludf.DUMMYFUNCTION("GOOGLETRANSLATE(A1387, ""en"", ""ar"")"),"في الانتظار")</f>
        <v>في الانتظار</v>
      </c>
    </row>
    <row r="1388" ht="15.75" customHeight="1">
      <c r="A1388" s="1" t="s">
        <v>1387</v>
      </c>
      <c r="B1388" s="1" t="str">
        <f>IFERROR(__xludf.DUMMYFUNCTION("GOOGLETRANSLATE(A1388, ""en"", ""ar"")"),"مكتمل")</f>
        <v>مكتمل</v>
      </c>
    </row>
    <row r="1389" ht="15.75" customHeight="1">
      <c r="A1389" s="1" t="s">
        <v>1388</v>
      </c>
      <c r="B1389" s="1" t="str">
        <f>IFERROR(__xludf.DUMMYFUNCTION("GOOGLETRANSLATE(A1389, ""en"", ""ar"")"),"يدعو")</f>
        <v>يدعو</v>
      </c>
    </row>
    <row r="1390" ht="15.75" customHeight="1">
      <c r="A1390" s="1" t="s">
        <v>1389</v>
      </c>
      <c r="B1390" s="1" t="str">
        <f>IFERROR(__xludf.DUMMYFUNCTION("GOOGLETRANSLATE(A1390, ""en"", ""ar"")"),"لا تعرض")</f>
        <v>لا تعرض</v>
      </c>
    </row>
    <row r="1391" ht="15.75" customHeight="1">
      <c r="A1391" s="1" t="s">
        <v>1390</v>
      </c>
      <c r="B1391" s="1" t="str">
        <f>IFERROR(__xludf.DUMMYFUNCTION("GOOGLETRANSLATE(A1391, ""en"", ""ar"")"),"اختيار المستخدم")</f>
        <v>اختيار المستخدم</v>
      </c>
    </row>
    <row r="1392" ht="15.75" customHeight="1">
      <c r="A1392" s="1" t="s">
        <v>1391</v>
      </c>
      <c r="B1392" s="1" t="str">
        <f>IFERROR(__xludf.DUMMYFUNCTION("GOOGLETRANSLATE(A1392, ""en"", ""ar"")"),"أي واحد")</f>
        <v>أي واحد</v>
      </c>
    </row>
    <row r="1393" ht="15.75" customHeight="1">
      <c r="A1393" s="1" t="s">
        <v>1392</v>
      </c>
      <c r="B1393" s="1" t="str">
        <f>IFERROR(__xludf.DUMMYFUNCTION("GOOGLETRANSLATE(A1393, ""en"", ""ar"")"),"لا احد")</f>
        <v>لا احد</v>
      </c>
    </row>
    <row r="1394" ht="15.75" customHeight="1">
      <c r="A1394" s="1" t="s">
        <v>1393</v>
      </c>
      <c r="B1394" s="1" t="str">
        <f>IFERROR(__xludf.DUMMYFUNCTION("GOOGLETRANSLATE(A1394, ""en"", ""ar"")"),"الأشخاص الذين أحببتهم")</f>
        <v>الأشخاص الذين أحببتهم</v>
      </c>
    </row>
    <row r="1395" ht="15.75" customHeight="1">
      <c r="A1395" s="1" t="s">
        <v>1394</v>
      </c>
      <c r="B1395" s="1" t="str">
        <f>IFERROR(__xludf.DUMMYFUNCTION("GOOGLETRANSLATE(A1395, ""en"", ""ar"")"),"شراء الحزمة")</f>
        <v>شراء الحزمة</v>
      </c>
    </row>
    <row r="1396" ht="15.75" customHeight="1">
      <c r="A1396" s="1" t="s">
        <v>1395</v>
      </c>
      <c r="B1396" s="1" t="str">
        <f>IFERROR(__xludf.DUMMYFUNCTION("GOOGLETRANSLATE(A1396, ""en"", ""ar"")"),"ملصق")</f>
        <v>ملصق</v>
      </c>
    </row>
    <row r="1397" ht="15.75" customHeight="1">
      <c r="A1397" s="1" t="s">
        <v>1396</v>
      </c>
      <c r="B1397" s="1" t="str">
        <f>IFERROR(__xludf.DUMMYFUNCTION("GOOGLETRANSLATE(A1397, ""en"", ""ar"")"),"تعزيز الملف الشخصي")</f>
        <v>تعزيز الملف الشخصي</v>
      </c>
    </row>
    <row r="1398" ht="15.75" customHeight="1">
      <c r="A1398" s="1" t="s">
        <v>1397</v>
      </c>
      <c r="B1398" s="1" t="str">
        <f>IFERROR(__xludf.DUMMYFUNCTION("GOOGLETRANSLATE(A1398, ""en"", ""ar"")"),"الخطة المميزة")</f>
        <v>الخطة المميزة</v>
      </c>
    </row>
    <row r="1399" ht="15.75" customHeight="1">
      <c r="A1399" s="1" t="s">
        <v>1398</v>
      </c>
      <c r="B1399" s="1" t="str">
        <f>IFERROR(__xludf.DUMMYFUNCTION("GOOGLETRANSLATE(A1399, ""en"", ""ar"")"),"اعتمادات المكافأة")</f>
        <v>اعتمادات المكافأة</v>
      </c>
    </row>
    <row r="1400" ht="15.75" customHeight="1">
      <c r="A1400" s="1" t="s">
        <v>1399</v>
      </c>
      <c r="B1400" s="1" t="str">
        <f>IFERROR(__xludf.DUMMYFUNCTION("GOOGLETRANSLATE(A1400, ""en"", ""ar"")"),"في انتظار الدفع")</f>
        <v>في انتظار الدفع</v>
      </c>
    </row>
    <row r="1401" ht="15.75" customHeight="1">
      <c r="A1401" s="1" t="s">
        <v>1400</v>
      </c>
      <c r="B1401" s="1" t="str">
        <f>IFERROR(__xludf.DUMMYFUNCTION("GOOGLETRANSLATE(A1401, ""en"", ""ar"")"),"قيد الانتظار")</f>
        <v>قيد الانتظار</v>
      </c>
    </row>
    <row r="1402" ht="15.75" customHeight="1">
      <c r="A1402" s="1" t="s">
        <v>1401</v>
      </c>
      <c r="B1402" s="1" t="str">
        <f>IFERROR(__xludf.DUMMYFUNCTION("GOOGLETRANSLATE(A1402, ""en"", ""ar"")"),"ردها")</f>
        <v>ردها</v>
      </c>
    </row>
    <row r="1403" ht="15.75" customHeight="1">
      <c r="A1403" s="1" t="s">
        <v>1402</v>
      </c>
      <c r="B1403" s="1" t="str">
        <f>IFERROR(__xludf.DUMMYFUNCTION("GOOGLETRANSLATE(A1403, ""en"", ""ar"")"),"امتحان")</f>
        <v>امتحان</v>
      </c>
    </row>
    <row r="1404" ht="15.75" customHeight="1">
      <c r="A1404" s="1" t="s">
        <v>1403</v>
      </c>
      <c r="B1404" s="1" t="str">
        <f>IFERROR(__xludf.DUMMYFUNCTION("GOOGLETRANSLATE(A1404, ""en"", ""ar"")"),"يعيش")</f>
        <v>يعيش</v>
      </c>
    </row>
    <row r="1405" ht="15.75" customHeight="1">
      <c r="A1405" s="1" t="s">
        <v>1404</v>
      </c>
      <c r="B1405" s="1" t="str">
        <f>IFERROR(__xludf.DUMMYFUNCTION("GOOGLETRANSLATE(A1405, ""en"", ""ar"")"),"المكافآت")</f>
        <v>المكافآت</v>
      </c>
    </row>
    <row r="1406" ht="15.75" customHeight="1">
      <c r="A1406" s="1" t="s">
        <v>1405</v>
      </c>
      <c r="B1406" s="1" t="str">
        <f>IFERROR(__xludf.DUMMYFUNCTION("GOOGLETRANSLATE(A1406, ""en"", ""ar"")"),"تم شراؤها")</f>
        <v>تم شراؤها</v>
      </c>
    </row>
    <row r="1407" ht="15.75" customHeight="1">
      <c r="A1407" s="1" t="s">
        <v>1406</v>
      </c>
      <c r="B1407" s="1" t="str">
        <f>IFERROR(__xludf.DUMMYFUNCTION("GOOGLETRANSLATE(A1407, ""en"", ""ar"")"),"ذكر")</f>
        <v>ذكر</v>
      </c>
    </row>
    <row r="1408" ht="15.75" customHeight="1">
      <c r="A1408" s="1" t="s">
        <v>1407</v>
      </c>
      <c r="B1408" s="1" t="str">
        <f>IFERROR(__xludf.DUMMYFUNCTION("GOOGLETRANSLATE(A1408, ""en"", ""ar"")"),"أنثى")</f>
        <v>أنثى</v>
      </c>
    </row>
    <row r="1409" ht="15.75" customHeight="1">
      <c r="A1409" s="1" t="s">
        <v>1408</v>
      </c>
      <c r="B1409" s="1" t="str">
        <f>IFERROR(__xludf.DUMMYFUNCTION("GOOGLETRANSLATE(A1409, ""en"", ""ar"")"),"سر")</f>
        <v>سر</v>
      </c>
    </row>
    <row r="1410" ht="15.75" customHeight="1">
      <c r="A1410" s="1" t="s">
        <v>1409</v>
      </c>
      <c r="B1410" s="1" t="str">
        <f>IFERROR(__xludf.DUMMYFUNCTION("GOOGLETRANSLATE(A1410, ""en"", ""ar"")"),"إنجليزي")</f>
        <v>إنجليزي</v>
      </c>
    </row>
    <row r="1411" ht="15.75" customHeight="1">
      <c r="A1411" s="1" t="s">
        <v>1410</v>
      </c>
      <c r="B1411" s="1" t="str">
        <f>IFERROR(__xludf.DUMMYFUNCTION("GOOGLETRANSLATE(A1411, ""en"", ""ar"")"),"عربي")</f>
        <v>عربي</v>
      </c>
    </row>
    <row r="1412" ht="15.75" customHeight="1">
      <c r="A1412" s="1" t="s">
        <v>1411</v>
      </c>
      <c r="B1412" s="1" t="str">
        <f>IFERROR(__xludf.DUMMYFUNCTION("GOOGLETRANSLATE(A1412, ""en"", ""ar"")"),"هولندي")</f>
        <v>هولندي</v>
      </c>
    </row>
    <row r="1413" ht="15.75" customHeight="1">
      <c r="A1413" s="1" t="s">
        <v>1412</v>
      </c>
      <c r="B1413" s="1" t="str">
        <f>IFERROR(__xludf.DUMMYFUNCTION("GOOGLETRANSLATE(A1413, ""en"", ""ar"")"),"فرنسي")</f>
        <v>فرنسي</v>
      </c>
    </row>
    <row r="1414" ht="15.75" customHeight="1">
      <c r="A1414" s="1" t="s">
        <v>1413</v>
      </c>
      <c r="B1414" s="1" t="str">
        <f>IFERROR(__xludf.DUMMYFUNCTION("GOOGLETRANSLATE(A1414, ""en"", ""ar"")"),"الألمانية")</f>
        <v>الألمانية</v>
      </c>
    </row>
    <row r="1415" ht="15.75" customHeight="1">
      <c r="A1415" s="1" t="s">
        <v>1414</v>
      </c>
      <c r="B1415" s="1" t="str">
        <f>IFERROR(__xludf.DUMMYFUNCTION("GOOGLETRANSLATE(A1415, ""en"", ""ar"")"),"ايطالي")</f>
        <v>ايطالي</v>
      </c>
    </row>
    <row r="1416" ht="15.75" customHeight="1">
      <c r="A1416" s="1" t="s">
        <v>1415</v>
      </c>
      <c r="B1416" s="1" t="str">
        <f>IFERROR(__xludf.DUMMYFUNCTION("GOOGLETRANSLATE(A1416, ""en"", ""ar"")"),"البرتغالية")</f>
        <v>البرتغالية</v>
      </c>
    </row>
    <row r="1417" ht="15.75" customHeight="1">
      <c r="A1417" s="1" t="s">
        <v>1416</v>
      </c>
      <c r="B1417" s="1" t="str">
        <f>IFERROR(__xludf.DUMMYFUNCTION("GOOGLETRANSLATE(A1417, ""en"", ""ar"")"),"الروسية")</f>
        <v>الروسية</v>
      </c>
    </row>
    <row r="1418" ht="15.75" customHeight="1">
      <c r="A1418" s="1" t="s">
        <v>1417</v>
      </c>
      <c r="B1418" s="1" t="str">
        <f>IFERROR(__xludf.DUMMYFUNCTION("GOOGLETRANSLATE(A1418, ""en"", ""ar"")"),"الأسبانية")</f>
        <v>الأسبانية</v>
      </c>
    </row>
    <row r="1419" ht="15.75" customHeight="1">
      <c r="A1419" s="1" t="s">
        <v>1418</v>
      </c>
      <c r="B1419" s="1" t="str">
        <f>IFERROR(__xludf.DUMMYFUNCTION("GOOGLETRANSLATE(A1419, ""en"", ""ar"")"),"تركي")</f>
        <v>تركي</v>
      </c>
    </row>
    <row r="1420" ht="15.75" customHeight="1">
      <c r="A1420" s="1" t="s">
        <v>1419</v>
      </c>
      <c r="B1420" s="1" t="str">
        <f>IFERROR(__xludf.DUMMYFUNCTION("GOOGLETRANSLATE(A1420, ""en"", ""ar"")"),"الأردية")</f>
        <v>الأردية</v>
      </c>
    </row>
    <row r="1421" ht="15.75" customHeight="1">
      <c r="A1421" s="1" t="s">
        <v>1420</v>
      </c>
      <c r="B1421" s="1" t="str">
        <f>IFERROR(__xludf.DUMMYFUNCTION("GOOGLETRANSLATE(A1421, ""en"", ""ar"")"),"الهندية")</f>
        <v>الهندية</v>
      </c>
    </row>
    <row r="1422" ht="15.75" customHeight="1">
      <c r="A1422" s="1" t="s">
        <v>1421</v>
      </c>
      <c r="B1422" s="1" t="str">
        <f>IFERROR(__xludf.DUMMYFUNCTION("GOOGLETRANSLATE(A1422, ""en"", ""ar"")"),"المهاراتية")</f>
        <v>المهاراتية</v>
      </c>
    </row>
    <row r="1423" ht="15.75" customHeight="1">
      <c r="A1423" s="1" t="s">
        <v>1422</v>
      </c>
      <c r="B1423" s="1" t="str">
        <f>IFERROR(__xludf.DUMMYFUNCTION("GOOGLETRANSLATE(A1423, ""en"", ""ar"")"),"الصينية")</f>
        <v>الصينية</v>
      </c>
    </row>
    <row r="1424" ht="15.75" customHeight="1">
      <c r="A1424" s="1" t="s">
        <v>1423</v>
      </c>
      <c r="B1424" s="1" t="str">
        <f>IFERROR(__xludf.DUMMYFUNCTION("GOOGLETRANSLATE(A1424, ""en"", ""ar"")"),"اليابانية")</f>
        <v>اليابانية</v>
      </c>
    </row>
    <row r="1425" ht="15.75" customHeight="1">
      <c r="A1425" s="1" t="s">
        <v>1424</v>
      </c>
      <c r="B1425" s="1" t="str">
        <f>IFERROR(__xludf.DUMMYFUNCTION("GOOGLETRANSLATE(A1425, ""en"", ""ar"")"),"البنغالية")</f>
        <v>البنغالية</v>
      </c>
    </row>
    <row r="1426" ht="15.75" customHeight="1">
      <c r="A1426" s="1" t="s">
        <v>1425</v>
      </c>
      <c r="B1426" s="1" t="str">
        <f>IFERROR(__xludf.DUMMYFUNCTION("GOOGLETRANSLATE(A1426, ""en"", ""ar"")"),"الفارسية")</f>
        <v>الفارسية</v>
      </c>
    </row>
    <row r="1427" ht="15.75" customHeight="1">
      <c r="A1427" s="1" t="s">
        <v>1426</v>
      </c>
      <c r="B1427" s="1" t="str">
        <f>IFERROR(__xludf.DUMMYFUNCTION("GOOGLETRANSLATE(A1427, ""en"", ""ar"")"),"كوري")</f>
        <v>كوري</v>
      </c>
    </row>
    <row r="1428" ht="15.75" customHeight="1">
      <c r="A1428" s="1" t="s">
        <v>1427</v>
      </c>
      <c r="B1428" s="1" t="str">
        <f>IFERROR(__xludf.DUMMYFUNCTION("GOOGLETRANSLATE(A1428, ""en"", ""ar"")"),"التاميل")</f>
        <v>التاميل</v>
      </c>
    </row>
    <row r="1429" ht="15.75" customHeight="1">
      <c r="A1429" s="1" t="s">
        <v>1428</v>
      </c>
      <c r="B1429" s="1" t="str">
        <f>IFERROR(__xludf.DUMMYFUNCTION("GOOGLETRANSLATE(A1429, ""en"", ""ar"")"),"الهوسا")</f>
        <v>الهوسا</v>
      </c>
    </row>
    <row r="1430" ht="15.75" customHeight="1">
      <c r="A1430" s="1" t="s">
        <v>1429</v>
      </c>
      <c r="B1430" s="1" t="str">
        <f>IFERROR(__xludf.DUMMYFUNCTION("GOOGLETRANSLATE(A1430, ""en"", ""ar"")"),"الاندونيسية")</f>
        <v>الاندونيسية</v>
      </c>
    </row>
    <row r="1431" ht="15.75" customHeight="1">
      <c r="A1431" s="1" t="s">
        <v>1430</v>
      </c>
      <c r="B1431" s="1" t="str">
        <f>IFERROR(__xludf.DUMMYFUNCTION("GOOGLETRANSLATE(A1431, ""en"", ""ar"")"),"البنجابية")</f>
        <v>البنجابية</v>
      </c>
    </row>
    <row r="1432" ht="15.75" customHeight="1">
      <c r="A1432" s="1" t="s">
        <v>1431</v>
      </c>
      <c r="B1432" s="1" t="str">
        <f>IFERROR(__xludf.DUMMYFUNCTION("GOOGLETRANSLATE(A1432, ""en"", ""ar"")"),"متزوج")</f>
        <v>متزوج</v>
      </c>
    </row>
    <row r="1433" ht="15.75" customHeight="1">
      <c r="A1433" s="1" t="s">
        <v>1432</v>
      </c>
      <c r="B1433" s="1" t="str">
        <f>IFERROR(__xludf.DUMMYFUNCTION("GOOGLETRANSLATE(A1433, ""en"", ""ar"")"),"أرملة")</f>
        <v>أرملة</v>
      </c>
    </row>
    <row r="1434" ht="15.75" customHeight="1">
      <c r="A1434" s="1" t="s">
        <v>1433</v>
      </c>
      <c r="B1434" s="1" t="str">
        <f>IFERROR(__xludf.DUMMYFUNCTION("GOOGLETRANSLATE(A1434, ""en"", ""ar"")"),"دراسة")</f>
        <v>دراسة</v>
      </c>
    </row>
    <row r="1435" ht="15.75" customHeight="1">
      <c r="A1435" s="1" t="s">
        <v>1434</v>
      </c>
      <c r="B1435" s="1" t="str">
        <f>IFERROR(__xludf.DUMMYFUNCTION("GOOGLETRANSLATE(A1435, ""en"", ""ar"")"),"عمل")</f>
        <v>عمل</v>
      </c>
    </row>
    <row r="1436" ht="15.75" customHeight="1">
      <c r="A1436" s="1" t="s">
        <v>1435</v>
      </c>
      <c r="B1436" s="1" t="str">
        <f>IFERROR(__xludf.DUMMYFUNCTION("GOOGLETRANSLATE(A1436, ""en"", ""ar"")"),"أبحث عن عمل")</f>
        <v>أبحث عن عمل</v>
      </c>
    </row>
    <row r="1437" ht="15.75" customHeight="1">
      <c r="A1437" s="1" t="s">
        <v>1436</v>
      </c>
      <c r="B1437" s="1" t="str">
        <f>IFERROR(__xludf.DUMMYFUNCTION("GOOGLETRANSLATE(A1437, ""en"", ""ar"")"),"متقاعد")</f>
        <v>متقاعد</v>
      </c>
    </row>
    <row r="1438" ht="15.75" customHeight="1">
      <c r="A1438" s="1" t="s">
        <v>1437</v>
      </c>
      <c r="B1438" s="1" t="str">
        <f>IFERROR(__xludf.DUMMYFUNCTION("GOOGLETRANSLATE(A1438, ""en"", ""ar"")"),"العاملون لحسابهم الخاص")</f>
        <v>العاملون لحسابهم الخاص</v>
      </c>
    </row>
    <row r="1439" ht="15.75" customHeight="1">
      <c r="A1439" s="1" t="s">
        <v>1438</v>
      </c>
      <c r="B1439" s="1" t="str">
        <f>IFERROR(__xludf.DUMMYFUNCTION("GOOGLETRANSLATE(A1439, ""en"", ""ar"")"),"مدرسة ثانوية")</f>
        <v>مدرسة ثانوية</v>
      </c>
    </row>
    <row r="1440" ht="15.75" customHeight="1">
      <c r="A1440" s="1" t="s">
        <v>1439</v>
      </c>
      <c r="B1440" s="1" t="str">
        <f>IFERROR(__xludf.DUMMYFUNCTION("GOOGLETRANSLATE(A1440, ""en"", ""ar"")"),"ITI")</f>
        <v>ITI</v>
      </c>
    </row>
    <row r="1441" ht="15.75" customHeight="1">
      <c r="A1441" s="1" t="s">
        <v>1440</v>
      </c>
      <c r="B1441" s="1" t="str">
        <f>IFERROR(__xludf.DUMMYFUNCTION("GOOGLETRANSLATE(A1441, ""en"", ""ar"")"),"كلية")</f>
        <v>كلية</v>
      </c>
    </row>
    <row r="1442" ht="15.75" customHeight="1">
      <c r="A1442" s="1" t="s">
        <v>1441</v>
      </c>
      <c r="B1442" s="1" t="str">
        <f>IFERROR(__xludf.DUMMYFUNCTION("GOOGLETRANSLATE(A1442, ""en"", ""ar"")"),"جامعة")</f>
        <v>جامعة</v>
      </c>
    </row>
    <row r="1443" ht="15.75" customHeight="1">
      <c r="A1443" s="1" t="s">
        <v>1442</v>
      </c>
      <c r="B1443" s="1" t="str">
        <f>IFERROR(__xludf.DUMMYFUNCTION("GOOGLETRANSLATE(A1443, ""en"", ""ar"")"),"درجة متقدمة")</f>
        <v>درجة متقدمة</v>
      </c>
    </row>
  </sheetData>
  <printOptions/>
  <pageMargins bottom="1.0" footer="0.0" header="0.0" left="0.5" right="0.5" top="1.0"/>
  <pageSetup orientation="portrait"/>
  <headerFooter>
    <oddHeader>&amp;C&amp;A</oddHeader>
    <oddFooter>&amp;CPage &amp;P</oddFooter>
  </headerFooter>
  <drawing r:id="rId1"/>
</worksheet>
</file>